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informacion\Documents\2010 - 2015 Secretaría General\Vicerrectoría Administriva\MEN - Derechos Pecuniarios 2016\"/>
    </mc:Choice>
  </mc:AlternateContent>
  <bookViews>
    <workbookView xWindow="0" yWindow="0" windowWidth="19440" windowHeight="7755" tabRatio="849"/>
  </bookViews>
  <sheets>
    <sheet name="Contenido" sheetId="8" r:id="rId1"/>
    <sheet name="ValorDeLosProyectos2016" sheetId="1" r:id="rId2"/>
    <sheet name="PresupuestoAprobado2016" sheetId="2" r:id="rId3"/>
    <sheet name="RecursosInversiones2016" sheetId="3" r:id="rId4"/>
    <sheet name="ValoresMatricula2015-2016" sheetId="4" r:id="rId5"/>
    <sheet name="Otros Conceptos2015-2016"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7" l="1"/>
  <c r="D32" i="7"/>
  <c r="D31" i="7"/>
  <c r="D27" i="7"/>
  <c r="D26" i="7"/>
  <c r="D25" i="7"/>
  <c r="D24" i="7"/>
  <c r="D23" i="7"/>
  <c r="D22" i="7"/>
  <c r="D21" i="7"/>
  <c r="D20" i="7"/>
  <c r="D19" i="7"/>
  <c r="D18" i="7"/>
  <c r="D17" i="7"/>
  <c r="D16" i="7"/>
  <c r="D15" i="7"/>
  <c r="D14" i="7"/>
  <c r="D13" i="7"/>
  <c r="D12" i="7"/>
  <c r="O251" i="4" l="1"/>
  <c r="L250" i="4"/>
  <c r="M250" i="4"/>
  <c r="N250" i="4"/>
  <c r="O250" i="4"/>
  <c r="P250" i="4"/>
  <c r="Q250" i="4"/>
  <c r="R250" i="4"/>
  <c r="S250" i="4"/>
  <c r="T250" i="4"/>
  <c r="U250" i="4"/>
  <c r="V250" i="4"/>
  <c r="K250" i="4"/>
  <c r="F250" i="4"/>
  <c r="J51" i="4" l="1"/>
  <c r="H51" i="4"/>
  <c r="J50" i="4"/>
  <c r="H50" i="4"/>
  <c r="J74" i="4"/>
  <c r="H74" i="4"/>
  <c r="J73" i="4"/>
  <c r="H73" i="4"/>
  <c r="J72" i="4"/>
  <c r="H72" i="4"/>
  <c r="J71" i="4"/>
  <c r="H71" i="4"/>
  <c r="J55" i="4"/>
  <c r="H55" i="4"/>
  <c r="J41" i="4"/>
  <c r="H41" i="4"/>
  <c r="J40" i="4"/>
  <c r="H40" i="4"/>
  <c r="H69" i="4"/>
  <c r="J67" i="4"/>
  <c r="H67" i="4"/>
  <c r="H65" i="4"/>
  <c r="J63" i="4"/>
  <c r="H63" i="4"/>
  <c r="J62" i="4"/>
  <c r="H62" i="4"/>
  <c r="J61" i="4"/>
  <c r="H61" i="4"/>
  <c r="J60" i="4"/>
  <c r="H60" i="4"/>
  <c r="J58" i="4"/>
  <c r="H58" i="4"/>
  <c r="J57" i="4"/>
  <c r="H57" i="4"/>
  <c r="J38" i="4"/>
  <c r="H38" i="4"/>
  <c r="J37" i="4"/>
  <c r="H37" i="4"/>
  <c r="J36" i="4"/>
  <c r="H36" i="4"/>
  <c r="J35" i="4"/>
  <c r="H35" i="4"/>
  <c r="J16" i="4"/>
  <c r="H16" i="4"/>
  <c r="J15" i="4"/>
  <c r="H15" i="4"/>
  <c r="J14" i="4"/>
  <c r="H14" i="4"/>
  <c r="J53" i="4"/>
  <c r="H53" i="4"/>
  <c r="J33" i="4"/>
  <c r="H33" i="4"/>
  <c r="J48" i="4"/>
  <c r="H48" i="4"/>
  <c r="J47" i="4"/>
  <c r="H47" i="4"/>
  <c r="J46" i="4"/>
  <c r="H46" i="4"/>
  <c r="J45" i="4"/>
  <c r="H45" i="4"/>
  <c r="J44" i="4"/>
  <c r="H44" i="4"/>
  <c r="J43" i="4"/>
  <c r="H43" i="4"/>
  <c r="J31" i="4"/>
  <c r="H31" i="4"/>
  <c r="J30" i="4"/>
  <c r="H30" i="4"/>
  <c r="J29" i="4"/>
  <c r="H29" i="4"/>
  <c r="J28" i="4"/>
  <c r="H28" i="4"/>
  <c r="J27" i="4"/>
  <c r="H27" i="4"/>
  <c r="J26" i="4"/>
  <c r="H26" i="4"/>
  <c r="J25" i="4"/>
  <c r="H25" i="4"/>
  <c r="J23" i="4"/>
  <c r="H23" i="4"/>
  <c r="J22" i="4"/>
  <c r="H22" i="4"/>
  <c r="J21" i="4"/>
  <c r="H21" i="4"/>
  <c r="J20" i="4"/>
  <c r="H20" i="4"/>
  <c r="J19" i="4"/>
  <c r="H19" i="4"/>
  <c r="J18" i="4"/>
  <c r="H18" i="4"/>
  <c r="J12" i="4"/>
  <c r="H12" i="4"/>
  <c r="J11" i="4"/>
  <c r="H11" i="4"/>
  <c r="J10" i="4"/>
  <c r="H10" i="4"/>
  <c r="F75" i="4" l="1"/>
  <c r="F76" i="4" s="1"/>
  <c r="P10" i="4" l="1"/>
  <c r="Q10" i="4" s="1"/>
  <c r="O148" i="4" l="1"/>
  <c r="S111" i="4" l="1"/>
  <c r="T111" i="4" s="1"/>
  <c r="U111" i="4" s="1"/>
  <c r="S105" i="4"/>
  <c r="S96" i="4"/>
  <c r="T96" i="4" s="1"/>
  <c r="P111" i="4"/>
  <c r="Q111" i="4" s="1"/>
  <c r="R111" i="4" s="1"/>
  <c r="P105" i="4"/>
  <c r="P96" i="4"/>
  <c r="S73" i="4"/>
  <c r="T73" i="4" s="1"/>
  <c r="U73" i="4" s="1"/>
  <c r="S47" i="4"/>
  <c r="T47" i="4" s="1"/>
  <c r="U47" i="4" s="1"/>
  <c r="S45" i="4"/>
  <c r="T45" i="4" s="1"/>
  <c r="U45" i="4" s="1"/>
  <c r="S26" i="4"/>
  <c r="S181" i="4"/>
  <c r="T181" i="4" s="1"/>
  <c r="U181" i="4" s="1"/>
  <c r="S246" i="4"/>
  <c r="T246" i="4" s="1"/>
  <c r="U246" i="4" s="1"/>
  <c r="S245" i="4"/>
  <c r="T245" i="4" s="1"/>
  <c r="U245" i="4" s="1"/>
  <c r="S149" i="4"/>
  <c r="T149" i="4" s="1"/>
  <c r="U149" i="4" s="1"/>
  <c r="S148" i="4"/>
  <c r="T148" i="4" s="1"/>
  <c r="U148" i="4" s="1"/>
  <c r="S147" i="4"/>
  <c r="T147" i="4" s="1"/>
  <c r="U147" i="4" s="1"/>
  <c r="S146" i="4"/>
  <c r="T146" i="4" s="1"/>
  <c r="U146" i="4" s="1"/>
  <c r="S145" i="4"/>
  <c r="T145" i="4" s="1"/>
  <c r="U145" i="4" s="1"/>
  <c r="S144" i="4"/>
  <c r="T144" i="4" s="1"/>
  <c r="U144" i="4" s="1"/>
  <c r="S143" i="4"/>
  <c r="T143" i="4" s="1"/>
  <c r="U143" i="4" s="1"/>
  <c r="S142" i="4"/>
  <c r="T142" i="4" s="1"/>
  <c r="U142" i="4" s="1"/>
  <c r="S141" i="4"/>
  <c r="T141" i="4" s="1"/>
  <c r="U141" i="4" s="1"/>
  <c r="S163" i="4"/>
  <c r="T163" i="4" s="1"/>
  <c r="U163" i="4" s="1"/>
  <c r="S162" i="4"/>
  <c r="T162" i="4" s="1"/>
  <c r="U162" i="4" s="1"/>
  <c r="S243" i="4"/>
  <c r="T243" i="4" s="1"/>
  <c r="U243" i="4" s="1"/>
  <c r="S242" i="4"/>
  <c r="T242" i="4" s="1"/>
  <c r="U242" i="4" s="1"/>
  <c r="S241" i="4"/>
  <c r="T241" i="4" s="1"/>
  <c r="U241" i="4" s="1"/>
  <c r="S240" i="4"/>
  <c r="T240" i="4" s="1"/>
  <c r="U240" i="4" s="1"/>
  <c r="S239" i="4"/>
  <c r="T239" i="4" s="1"/>
  <c r="U239" i="4" s="1"/>
  <c r="S238" i="4"/>
  <c r="T238" i="4" s="1"/>
  <c r="U238" i="4" s="1"/>
  <c r="S237" i="4"/>
  <c r="T237" i="4" s="1"/>
  <c r="U237" i="4" s="1"/>
  <c r="S235" i="4"/>
  <c r="T235" i="4" s="1"/>
  <c r="U235" i="4" s="1"/>
  <c r="S234" i="4"/>
  <c r="T234" i="4" s="1"/>
  <c r="U234" i="4" s="1"/>
  <c r="S232" i="4"/>
  <c r="T232" i="4" s="1"/>
  <c r="U232" i="4" s="1"/>
  <c r="S231" i="4"/>
  <c r="T231" i="4" s="1"/>
  <c r="U231" i="4" s="1"/>
  <c r="S230" i="4"/>
  <c r="T230" i="4" s="1"/>
  <c r="U230" i="4" s="1"/>
  <c r="S229" i="4"/>
  <c r="T229" i="4" s="1"/>
  <c r="U229" i="4" s="1"/>
  <c r="S228" i="4"/>
  <c r="T228" i="4" s="1"/>
  <c r="U228" i="4" s="1"/>
  <c r="S227" i="4"/>
  <c r="T227" i="4" s="1"/>
  <c r="U227" i="4" s="1"/>
  <c r="S226" i="4"/>
  <c r="T226" i="4" s="1"/>
  <c r="U226" i="4" s="1"/>
  <c r="S225" i="4"/>
  <c r="T225" i="4" s="1"/>
  <c r="U225" i="4" s="1"/>
  <c r="S224" i="4"/>
  <c r="T224" i="4" s="1"/>
  <c r="U224" i="4" s="1"/>
  <c r="S223" i="4"/>
  <c r="T223" i="4" s="1"/>
  <c r="U223" i="4" s="1"/>
  <c r="S222" i="4"/>
  <c r="T222" i="4" s="1"/>
  <c r="U222" i="4" s="1"/>
  <c r="S221" i="4"/>
  <c r="T221" i="4" s="1"/>
  <c r="U221" i="4" s="1"/>
  <c r="S220" i="4"/>
  <c r="T220" i="4" s="1"/>
  <c r="U220" i="4" s="1"/>
  <c r="S219" i="4"/>
  <c r="T219" i="4" s="1"/>
  <c r="U219" i="4" s="1"/>
  <c r="S218" i="4"/>
  <c r="T218" i="4" s="1"/>
  <c r="U218" i="4" s="1"/>
  <c r="S217" i="4"/>
  <c r="T217" i="4" s="1"/>
  <c r="U217" i="4" s="1"/>
  <c r="S216" i="4"/>
  <c r="T216" i="4" s="1"/>
  <c r="U216" i="4" s="1"/>
  <c r="S215" i="4"/>
  <c r="T215" i="4" s="1"/>
  <c r="U215" i="4" s="1"/>
  <c r="S214" i="4"/>
  <c r="T214" i="4" s="1"/>
  <c r="U214" i="4" s="1"/>
  <c r="S213" i="4"/>
  <c r="T213" i="4" s="1"/>
  <c r="U213" i="4" s="1"/>
  <c r="S212" i="4"/>
  <c r="T212" i="4" s="1"/>
  <c r="U212" i="4" s="1"/>
  <c r="S211" i="4"/>
  <c r="T211" i="4" s="1"/>
  <c r="U211" i="4" s="1"/>
  <c r="S210" i="4"/>
  <c r="T210" i="4" s="1"/>
  <c r="U210" i="4" s="1"/>
  <c r="S209" i="4"/>
  <c r="T209" i="4" s="1"/>
  <c r="U209" i="4" s="1"/>
  <c r="S208" i="4"/>
  <c r="T208" i="4" s="1"/>
  <c r="U208" i="4" s="1"/>
  <c r="S207" i="4"/>
  <c r="T207" i="4" s="1"/>
  <c r="U207" i="4" s="1"/>
  <c r="S206" i="4"/>
  <c r="T206" i="4" s="1"/>
  <c r="U206" i="4" s="1"/>
  <c r="S205" i="4"/>
  <c r="T205" i="4" s="1"/>
  <c r="U205" i="4" s="1"/>
  <c r="S204" i="4"/>
  <c r="T204" i="4" s="1"/>
  <c r="U204" i="4" s="1"/>
  <c r="S203" i="4"/>
  <c r="T203" i="4" s="1"/>
  <c r="U203" i="4" s="1"/>
  <c r="S202" i="4"/>
  <c r="T202" i="4" s="1"/>
  <c r="U202" i="4" s="1"/>
  <c r="S201" i="4"/>
  <c r="T201" i="4" s="1"/>
  <c r="U201" i="4" s="1"/>
  <c r="S200" i="4"/>
  <c r="T200" i="4" s="1"/>
  <c r="U200" i="4" s="1"/>
  <c r="S199" i="4"/>
  <c r="T199" i="4" s="1"/>
  <c r="U199" i="4" s="1"/>
  <c r="S197" i="4"/>
  <c r="T197" i="4" s="1"/>
  <c r="U197" i="4" s="1"/>
  <c r="S196" i="4"/>
  <c r="T196" i="4" s="1"/>
  <c r="U196" i="4" s="1"/>
  <c r="S195" i="4"/>
  <c r="T195" i="4" s="1"/>
  <c r="U195" i="4" s="1"/>
  <c r="S194" i="4"/>
  <c r="T194" i="4" s="1"/>
  <c r="U194" i="4" s="1"/>
  <c r="S193" i="4"/>
  <c r="T193" i="4" s="1"/>
  <c r="U193" i="4" s="1"/>
  <c r="S192" i="4"/>
  <c r="T192" i="4" s="1"/>
  <c r="U192" i="4" s="1"/>
  <c r="S191" i="4"/>
  <c r="T191" i="4" s="1"/>
  <c r="U191" i="4" s="1"/>
  <c r="S190" i="4"/>
  <c r="T190" i="4" s="1"/>
  <c r="U190" i="4" s="1"/>
  <c r="S189" i="4"/>
  <c r="T189" i="4" s="1"/>
  <c r="U189" i="4" s="1"/>
  <c r="S188" i="4"/>
  <c r="T188" i="4" s="1"/>
  <c r="U188" i="4" s="1"/>
  <c r="S187" i="4"/>
  <c r="T187" i="4" s="1"/>
  <c r="U187" i="4" s="1"/>
  <c r="S186" i="4"/>
  <c r="T186" i="4" s="1"/>
  <c r="U186" i="4" s="1"/>
  <c r="S184" i="4"/>
  <c r="T184" i="4" s="1"/>
  <c r="U184" i="4" s="1"/>
  <c r="S183" i="4"/>
  <c r="T183" i="4" s="1"/>
  <c r="U183" i="4" s="1"/>
  <c r="S154" i="4"/>
  <c r="T154" i="4" s="1"/>
  <c r="U154" i="4" s="1"/>
  <c r="S153" i="4"/>
  <c r="T153" i="4" s="1"/>
  <c r="U153" i="4" s="1"/>
  <c r="S152" i="4"/>
  <c r="T152" i="4" s="1"/>
  <c r="U152" i="4" s="1"/>
  <c r="S151" i="4"/>
  <c r="T151" i="4" s="1"/>
  <c r="U151" i="4" s="1"/>
  <c r="S86" i="4"/>
  <c r="T86" i="4" s="1"/>
  <c r="U86" i="4" s="1"/>
  <c r="S85" i="4"/>
  <c r="T85" i="4" s="1"/>
  <c r="U85" i="4" s="1"/>
  <c r="S84" i="4"/>
  <c r="T84" i="4" s="1"/>
  <c r="U84" i="4" s="1"/>
  <c r="S173" i="4"/>
  <c r="T173" i="4" s="1"/>
  <c r="U173" i="4" s="1"/>
  <c r="S172" i="4"/>
  <c r="T172" i="4" s="1"/>
  <c r="U172" i="4" s="1"/>
  <c r="S171" i="4"/>
  <c r="T171" i="4" s="1"/>
  <c r="U171" i="4" s="1"/>
  <c r="S170" i="4"/>
  <c r="T170" i="4" s="1"/>
  <c r="U170" i="4" s="1"/>
  <c r="S169" i="4"/>
  <c r="T169" i="4" s="1"/>
  <c r="U169" i="4" s="1"/>
  <c r="S168" i="4"/>
  <c r="T168" i="4" s="1"/>
  <c r="U168" i="4" s="1"/>
  <c r="S167" i="4"/>
  <c r="T167" i="4" s="1"/>
  <c r="U167" i="4" s="1"/>
  <c r="S166" i="4"/>
  <c r="T166" i="4" s="1"/>
  <c r="U166" i="4" s="1"/>
  <c r="S165" i="4"/>
  <c r="T165" i="4" s="1"/>
  <c r="U165" i="4" s="1"/>
  <c r="S139" i="4"/>
  <c r="T139" i="4" s="1"/>
  <c r="U139" i="4" s="1"/>
  <c r="S138" i="4"/>
  <c r="T138" i="4" s="1"/>
  <c r="U138" i="4" s="1"/>
  <c r="S137" i="4"/>
  <c r="T137" i="4" s="1"/>
  <c r="U137" i="4" s="1"/>
  <c r="S136" i="4"/>
  <c r="T136" i="4" s="1"/>
  <c r="U136" i="4" s="1"/>
  <c r="S135" i="4"/>
  <c r="T135" i="4" s="1"/>
  <c r="U135" i="4" s="1"/>
  <c r="S134" i="4"/>
  <c r="T134" i="4" s="1"/>
  <c r="U134" i="4" s="1"/>
  <c r="S133" i="4"/>
  <c r="T133" i="4" s="1"/>
  <c r="U133" i="4" s="1"/>
  <c r="S132" i="4"/>
  <c r="T132" i="4" s="1"/>
  <c r="U132" i="4" s="1"/>
  <c r="S131" i="4"/>
  <c r="T131" i="4" s="1"/>
  <c r="U131" i="4" s="1"/>
  <c r="S130" i="4"/>
  <c r="T130" i="4" s="1"/>
  <c r="U130" i="4" s="1"/>
  <c r="S129" i="4"/>
  <c r="T129" i="4" s="1"/>
  <c r="U129" i="4" s="1"/>
  <c r="S128" i="4"/>
  <c r="T128" i="4" s="1"/>
  <c r="U128" i="4" s="1"/>
  <c r="S127" i="4"/>
  <c r="T127" i="4" s="1"/>
  <c r="U127" i="4" s="1"/>
  <c r="S126" i="4"/>
  <c r="T126" i="4" s="1"/>
  <c r="U126" i="4" s="1"/>
  <c r="S125" i="4"/>
  <c r="T125" i="4" s="1"/>
  <c r="U125" i="4" s="1"/>
  <c r="S124" i="4"/>
  <c r="T124" i="4" s="1"/>
  <c r="U124" i="4" s="1"/>
  <c r="S123" i="4"/>
  <c r="T123" i="4" s="1"/>
  <c r="U123" i="4" s="1"/>
  <c r="S122" i="4"/>
  <c r="T122" i="4" s="1"/>
  <c r="U122" i="4" s="1"/>
  <c r="S121" i="4"/>
  <c r="T121" i="4" s="1"/>
  <c r="U121" i="4" s="1"/>
  <c r="S160" i="4"/>
  <c r="T160" i="4" s="1"/>
  <c r="U160" i="4" s="1"/>
  <c r="S159" i="4"/>
  <c r="T159" i="4" s="1"/>
  <c r="U159" i="4" s="1"/>
  <c r="S158" i="4"/>
  <c r="T158" i="4" s="1"/>
  <c r="U158" i="4" s="1"/>
  <c r="S157" i="4"/>
  <c r="T157" i="4" s="1"/>
  <c r="U157" i="4" s="1"/>
  <c r="S156" i="4"/>
  <c r="T156" i="4" s="1"/>
  <c r="U156" i="4" s="1"/>
  <c r="S179" i="4"/>
  <c r="T179" i="4" s="1"/>
  <c r="U179" i="4" s="1"/>
  <c r="S178" i="4"/>
  <c r="T178" i="4" s="1"/>
  <c r="U178" i="4" s="1"/>
  <c r="S177" i="4"/>
  <c r="T177" i="4" s="1"/>
  <c r="U177" i="4" s="1"/>
  <c r="S176" i="4"/>
  <c r="T176" i="4" s="1"/>
  <c r="U176" i="4" s="1"/>
  <c r="S175" i="4"/>
  <c r="T175" i="4" s="1"/>
  <c r="U175" i="4" s="1"/>
  <c r="S119" i="4"/>
  <c r="T119" i="4" s="1"/>
  <c r="U119" i="4" s="1"/>
  <c r="S118" i="4"/>
  <c r="T118" i="4" s="1"/>
  <c r="U118" i="4" s="1"/>
  <c r="S117" i="4"/>
  <c r="T117" i="4" s="1"/>
  <c r="U117" i="4" s="1"/>
  <c r="S116" i="4"/>
  <c r="T116" i="4" s="1"/>
  <c r="U116" i="4" s="1"/>
  <c r="S115" i="4"/>
  <c r="T115" i="4" s="1"/>
  <c r="U115" i="4" s="1"/>
  <c r="S114" i="4"/>
  <c r="T114" i="4" s="1"/>
  <c r="U114" i="4" s="1"/>
  <c r="S110" i="4"/>
  <c r="T110" i="4" s="1"/>
  <c r="U110" i="4" s="1"/>
  <c r="S109" i="4"/>
  <c r="T109" i="4" s="1"/>
  <c r="U109" i="4" s="1"/>
  <c r="S108" i="4"/>
  <c r="T108" i="4" s="1"/>
  <c r="U108" i="4" s="1"/>
  <c r="S107" i="4"/>
  <c r="T107" i="4" s="1"/>
  <c r="U107" i="4" s="1"/>
  <c r="S104" i="4"/>
  <c r="T104" i="4" s="1"/>
  <c r="U104" i="4" s="1"/>
  <c r="S103" i="4"/>
  <c r="T103" i="4" s="1"/>
  <c r="U103" i="4" s="1"/>
  <c r="S102" i="4"/>
  <c r="T102" i="4" s="1"/>
  <c r="U102" i="4" s="1"/>
  <c r="S101" i="4"/>
  <c r="T101" i="4" s="1"/>
  <c r="U101" i="4" s="1"/>
  <c r="S100" i="4"/>
  <c r="T100" i="4" s="1"/>
  <c r="U100" i="4" s="1"/>
  <c r="S99" i="4"/>
  <c r="T99" i="4" s="1"/>
  <c r="U99" i="4" s="1"/>
  <c r="S98" i="4"/>
  <c r="T98" i="4" s="1"/>
  <c r="U98" i="4" s="1"/>
  <c r="S249" i="4"/>
  <c r="T249" i="4" s="1"/>
  <c r="U249" i="4" s="1"/>
  <c r="S248" i="4"/>
  <c r="T248" i="4" s="1"/>
  <c r="U248" i="4" s="1"/>
  <c r="S94" i="4"/>
  <c r="T94" i="4" s="1"/>
  <c r="U94" i="4" s="1"/>
  <c r="S93" i="4"/>
  <c r="T93" i="4" s="1"/>
  <c r="U93" i="4" s="1"/>
  <c r="S92" i="4"/>
  <c r="T92" i="4" s="1"/>
  <c r="U92" i="4" s="1"/>
  <c r="S91" i="4"/>
  <c r="T91" i="4" s="1"/>
  <c r="U91" i="4" s="1"/>
  <c r="S90" i="4"/>
  <c r="T90" i="4" s="1"/>
  <c r="U90" i="4" s="1"/>
  <c r="S89" i="4"/>
  <c r="T89" i="4" s="1"/>
  <c r="U89" i="4" s="1"/>
  <c r="S88" i="4"/>
  <c r="T88" i="4" s="1"/>
  <c r="U88" i="4" s="1"/>
  <c r="S82" i="4"/>
  <c r="T82" i="4" s="1"/>
  <c r="U82" i="4" s="1"/>
  <c r="S81" i="4"/>
  <c r="T81" i="4" s="1"/>
  <c r="U81" i="4" s="1"/>
  <c r="S80" i="4"/>
  <c r="T80" i="4" s="1"/>
  <c r="U80" i="4" s="1"/>
  <c r="S79" i="4"/>
  <c r="T79" i="4" s="1"/>
  <c r="U79" i="4" s="1"/>
  <c r="S51" i="4"/>
  <c r="T51" i="4" s="1"/>
  <c r="U51" i="4" s="1"/>
  <c r="S50" i="4"/>
  <c r="T50" i="4" s="1"/>
  <c r="U50" i="4" s="1"/>
  <c r="S72" i="4"/>
  <c r="T72" i="4" s="1"/>
  <c r="U72" i="4" s="1"/>
  <c r="S71" i="4"/>
  <c r="T71" i="4" s="1"/>
  <c r="U71" i="4" s="1"/>
  <c r="S55" i="4"/>
  <c r="T55" i="4" s="1"/>
  <c r="U55" i="4" s="1"/>
  <c r="S41" i="4"/>
  <c r="T41" i="4" s="1"/>
  <c r="U41" i="4" s="1"/>
  <c r="S40" i="4"/>
  <c r="T40" i="4" s="1"/>
  <c r="U40" i="4" s="1"/>
  <c r="S69" i="4"/>
  <c r="T69" i="4" s="1"/>
  <c r="U69" i="4" s="1"/>
  <c r="S67" i="4"/>
  <c r="T67" i="4" s="1"/>
  <c r="U67" i="4" s="1"/>
  <c r="S65" i="4"/>
  <c r="T65" i="4" s="1"/>
  <c r="U65" i="4" s="1"/>
  <c r="S63" i="4"/>
  <c r="T63" i="4" s="1"/>
  <c r="U63" i="4" s="1"/>
  <c r="S62" i="4"/>
  <c r="T62" i="4" s="1"/>
  <c r="U62" i="4" s="1"/>
  <c r="S61" i="4"/>
  <c r="T61" i="4" s="1"/>
  <c r="U61" i="4" s="1"/>
  <c r="S60" i="4"/>
  <c r="T60" i="4" s="1"/>
  <c r="U60" i="4" s="1"/>
  <c r="S58" i="4"/>
  <c r="T58" i="4" s="1"/>
  <c r="U58" i="4" s="1"/>
  <c r="S57" i="4"/>
  <c r="T57" i="4" s="1"/>
  <c r="U57" i="4" s="1"/>
  <c r="S38" i="4"/>
  <c r="T38" i="4" s="1"/>
  <c r="U38" i="4" s="1"/>
  <c r="S37" i="4"/>
  <c r="T37" i="4" s="1"/>
  <c r="U37" i="4" s="1"/>
  <c r="S36" i="4"/>
  <c r="T36" i="4" s="1"/>
  <c r="U36" i="4" s="1"/>
  <c r="S35" i="4"/>
  <c r="T35" i="4" s="1"/>
  <c r="U35" i="4" s="1"/>
  <c r="S16" i="4"/>
  <c r="T16" i="4" s="1"/>
  <c r="U16" i="4" s="1"/>
  <c r="S15" i="4"/>
  <c r="T15" i="4" s="1"/>
  <c r="U15" i="4" s="1"/>
  <c r="S14" i="4"/>
  <c r="T14" i="4" s="1"/>
  <c r="U14" i="4" s="1"/>
  <c r="S53" i="4"/>
  <c r="T53" i="4" s="1"/>
  <c r="U53" i="4" s="1"/>
  <c r="S33" i="4"/>
  <c r="T33" i="4" s="1"/>
  <c r="U33" i="4" s="1"/>
  <c r="S44" i="4"/>
  <c r="T44" i="4" s="1"/>
  <c r="U44" i="4" s="1"/>
  <c r="S43" i="4"/>
  <c r="T43" i="4" s="1"/>
  <c r="U43" i="4" s="1"/>
  <c r="S31" i="4"/>
  <c r="T31" i="4" s="1"/>
  <c r="U31" i="4" s="1"/>
  <c r="S30" i="4"/>
  <c r="T30" i="4" s="1"/>
  <c r="U30" i="4" s="1"/>
  <c r="S29" i="4"/>
  <c r="T29" i="4" s="1"/>
  <c r="U29" i="4" s="1"/>
  <c r="S25" i="4"/>
  <c r="T25" i="4" s="1"/>
  <c r="U25" i="4" s="1"/>
  <c r="S23" i="4"/>
  <c r="T23" i="4" s="1"/>
  <c r="U23" i="4" s="1"/>
  <c r="S22" i="4"/>
  <c r="T22" i="4" s="1"/>
  <c r="U22" i="4" s="1"/>
  <c r="S21" i="4"/>
  <c r="T21" i="4" s="1"/>
  <c r="U21" i="4" s="1"/>
  <c r="S20" i="4"/>
  <c r="T20" i="4" s="1"/>
  <c r="U20" i="4" s="1"/>
  <c r="S19" i="4"/>
  <c r="T19" i="4" s="1"/>
  <c r="U19" i="4" s="1"/>
  <c r="S18" i="4"/>
  <c r="T18" i="4" s="1"/>
  <c r="U18" i="4" s="1"/>
  <c r="S12" i="4"/>
  <c r="T12" i="4" s="1"/>
  <c r="S10" i="4"/>
  <c r="T10" i="4" s="1"/>
  <c r="U10" i="4" s="1"/>
  <c r="Q96" i="4"/>
  <c r="R96" i="4" s="1"/>
  <c r="Q105" i="4"/>
  <c r="R105" i="4" s="1"/>
  <c r="Q11" i="4"/>
  <c r="P181" i="4"/>
  <c r="Q181" i="4" s="1"/>
  <c r="R181" i="4" s="1"/>
  <c r="P246" i="4"/>
  <c r="Q246" i="4" s="1"/>
  <c r="R246" i="4" s="1"/>
  <c r="V246" i="4" s="1"/>
  <c r="P245" i="4"/>
  <c r="Q245" i="4" s="1"/>
  <c r="R245" i="4" s="1"/>
  <c r="V245" i="4" s="1"/>
  <c r="P149" i="4"/>
  <c r="Q149" i="4" s="1"/>
  <c r="R149" i="4" s="1"/>
  <c r="V149" i="4" s="1"/>
  <c r="P148" i="4"/>
  <c r="Q148" i="4" s="1"/>
  <c r="R148" i="4" s="1"/>
  <c r="P147" i="4"/>
  <c r="Q147" i="4" s="1"/>
  <c r="R147" i="4" s="1"/>
  <c r="V147" i="4" s="1"/>
  <c r="P146" i="4"/>
  <c r="Q146" i="4" s="1"/>
  <c r="R146" i="4" s="1"/>
  <c r="V146" i="4" s="1"/>
  <c r="P145" i="4"/>
  <c r="Q145" i="4" s="1"/>
  <c r="R145" i="4" s="1"/>
  <c r="P144" i="4"/>
  <c r="Q144" i="4" s="1"/>
  <c r="R144" i="4" s="1"/>
  <c r="P143" i="4"/>
  <c r="Q143" i="4" s="1"/>
  <c r="R143" i="4" s="1"/>
  <c r="V143" i="4" s="1"/>
  <c r="P142" i="4"/>
  <c r="Q142" i="4" s="1"/>
  <c r="R142" i="4" s="1"/>
  <c r="V142" i="4" s="1"/>
  <c r="P141" i="4"/>
  <c r="Q141" i="4" s="1"/>
  <c r="R141" i="4" s="1"/>
  <c r="V141" i="4" s="1"/>
  <c r="P163" i="4"/>
  <c r="Q163" i="4" s="1"/>
  <c r="R163" i="4" s="1"/>
  <c r="P162" i="4"/>
  <c r="Q162" i="4" s="1"/>
  <c r="R162" i="4" s="1"/>
  <c r="V162" i="4" s="1"/>
  <c r="P243" i="4"/>
  <c r="Q243" i="4" s="1"/>
  <c r="R243" i="4" s="1"/>
  <c r="V243" i="4" s="1"/>
  <c r="P242" i="4"/>
  <c r="Q242" i="4" s="1"/>
  <c r="R242" i="4" s="1"/>
  <c r="V242" i="4" s="1"/>
  <c r="P241" i="4"/>
  <c r="Q241" i="4" s="1"/>
  <c r="R241" i="4" s="1"/>
  <c r="P240" i="4"/>
  <c r="Q240" i="4" s="1"/>
  <c r="R240" i="4" s="1"/>
  <c r="V240" i="4" s="1"/>
  <c r="P239" i="4"/>
  <c r="Q239" i="4" s="1"/>
  <c r="R239" i="4" s="1"/>
  <c r="V239" i="4" s="1"/>
  <c r="P238" i="4"/>
  <c r="Q238" i="4" s="1"/>
  <c r="R238" i="4" s="1"/>
  <c r="V238" i="4" s="1"/>
  <c r="P237" i="4"/>
  <c r="Q237" i="4" s="1"/>
  <c r="R237" i="4" s="1"/>
  <c r="P235" i="4"/>
  <c r="Q235" i="4" s="1"/>
  <c r="R235" i="4" s="1"/>
  <c r="V235" i="4" s="1"/>
  <c r="P234" i="4"/>
  <c r="Q234" i="4" s="1"/>
  <c r="R234" i="4" s="1"/>
  <c r="V234" i="4" s="1"/>
  <c r="P232" i="4"/>
  <c r="Q232" i="4" s="1"/>
  <c r="R232" i="4" s="1"/>
  <c r="V232" i="4" s="1"/>
  <c r="P231" i="4"/>
  <c r="Q231" i="4" s="1"/>
  <c r="R231" i="4" s="1"/>
  <c r="P230" i="4"/>
  <c r="Q230" i="4" s="1"/>
  <c r="R230" i="4" s="1"/>
  <c r="V230" i="4" s="1"/>
  <c r="P229" i="4"/>
  <c r="Q229" i="4" s="1"/>
  <c r="R229" i="4" s="1"/>
  <c r="V229" i="4" s="1"/>
  <c r="P228" i="4"/>
  <c r="Q228" i="4" s="1"/>
  <c r="R228" i="4" s="1"/>
  <c r="V228" i="4" s="1"/>
  <c r="P227" i="4"/>
  <c r="Q227" i="4" s="1"/>
  <c r="R227" i="4" s="1"/>
  <c r="P226" i="4"/>
  <c r="Q226" i="4" s="1"/>
  <c r="R226" i="4" s="1"/>
  <c r="V226" i="4" s="1"/>
  <c r="P225" i="4"/>
  <c r="Q225" i="4" s="1"/>
  <c r="R225" i="4" s="1"/>
  <c r="V225" i="4" s="1"/>
  <c r="P224" i="4"/>
  <c r="Q224" i="4" s="1"/>
  <c r="R224" i="4" s="1"/>
  <c r="V224" i="4" s="1"/>
  <c r="P223" i="4"/>
  <c r="Q223" i="4" s="1"/>
  <c r="R223" i="4" s="1"/>
  <c r="P222" i="4"/>
  <c r="Q222" i="4" s="1"/>
  <c r="R222" i="4" s="1"/>
  <c r="P221" i="4"/>
  <c r="Q221" i="4" s="1"/>
  <c r="R221" i="4" s="1"/>
  <c r="V221" i="4" s="1"/>
  <c r="P220" i="4"/>
  <c r="Q220" i="4" s="1"/>
  <c r="R220" i="4" s="1"/>
  <c r="V220" i="4" s="1"/>
  <c r="P219" i="4"/>
  <c r="Q219" i="4" s="1"/>
  <c r="R219" i="4" s="1"/>
  <c r="P218" i="4"/>
  <c r="Q218" i="4" s="1"/>
  <c r="R218" i="4" s="1"/>
  <c r="V218" i="4" s="1"/>
  <c r="P217" i="4"/>
  <c r="Q217" i="4" s="1"/>
  <c r="R217" i="4" s="1"/>
  <c r="V217" i="4" s="1"/>
  <c r="P216" i="4"/>
  <c r="Q216" i="4" s="1"/>
  <c r="R216" i="4" s="1"/>
  <c r="V216" i="4" s="1"/>
  <c r="P215" i="4"/>
  <c r="Q215" i="4" s="1"/>
  <c r="R215" i="4" s="1"/>
  <c r="P214" i="4"/>
  <c r="Q214" i="4" s="1"/>
  <c r="R214" i="4" s="1"/>
  <c r="V214" i="4" s="1"/>
  <c r="P213" i="4"/>
  <c r="Q213" i="4" s="1"/>
  <c r="R213" i="4" s="1"/>
  <c r="V213" i="4" s="1"/>
  <c r="P212" i="4"/>
  <c r="Q212" i="4" s="1"/>
  <c r="R212" i="4" s="1"/>
  <c r="V212" i="4" s="1"/>
  <c r="P211" i="4"/>
  <c r="Q211" i="4" s="1"/>
  <c r="R211" i="4" s="1"/>
  <c r="P210" i="4"/>
  <c r="Q210" i="4" s="1"/>
  <c r="R210" i="4" s="1"/>
  <c r="V210" i="4" s="1"/>
  <c r="P209" i="4"/>
  <c r="Q209" i="4" s="1"/>
  <c r="R209" i="4" s="1"/>
  <c r="V209" i="4" s="1"/>
  <c r="P208" i="4"/>
  <c r="Q208" i="4" s="1"/>
  <c r="R208" i="4" s="1"/>
  <c r="V208" i="4" s="1"/>
  <c r="P207" i="4"/>
  <c r="Q207" i="4" s="1"/>
  <c r="R207" i="4" s="1"/>
  <c r="P206" i="4"/>
  <c r="Q206" i="4" s="1"/>
  <c r="R206" i="4" s="1"/>
  <c r="P205" i="4"/>
  <c r="Q205" i="4" s="1"/>
  <c r="R205" i="4" s="1"/>
  <c r="V205" i="4" s="1"/>
  <c r="P204" i="4"/>
  <c r="Q204" i="4" s="1"/>
  <c r="R204" i="4" s="1"/>
  <c r="V204" i="4" s="1"/>
  <c r="P203" i="4"/>
  <c r="Q203" i="4" s="1"/>
  <c r="R203" i="4" s="1"/>
  <c r="P202" i="4"/>
  <c r="Q202" i="4" s="1"/>
  <c r="R202" i="4" s="1"/>
  <c r="V202" i="4" s="1"/>
  <c r="P201" i="4"/>
  <c r="Q201" i="4" s="1"/>
  <c r="R201" i="4" s="1"/>
  <c r="V201" i="4" s="1"/>
  <c r="P200" i="4"/>
  <c r="Q200" i="4" s="1"/>
  <c r="R200" i="4" s="1"/>
  <c r="V200" i="4" s="1"/>
  <c r="P199" i="4"/>
  <c r="Q199" i="4" s="1"/>
  <c r="R199" i="4" s="1"/>
  <c r="P197" i="4"/>
  <c r="Q197" i="4" s="1"/>
  <c r="R197" i="4" s="1"/>
  <c r="V197" i="4" s="1"/>
  <c r="P196" i="4"/>
  <c r="Q196" i="4" s="1"/>
  <c r="R196" i="4" s="1"/>
  <c r="V196" i="4" s="1"/>
  <c r="P195" i="4"/>
  <c r="Q195" i="4" s="1"/>
  <c r="R195" i="4" s="1"/>
  <c r="P194" i="4"/>
  <c r="Q194" i="4" s="1"/>
  <c r="R194" i="4" s="1"/>
  <c r="P193" i="4"/>
  <c r="Q193" i="4" s="1"/>
  <c r="R193" i="4" s="1"/>
  <c r="V193" i="4" s="1"/>
  <c r="P192" i="4"/>
  <c r="Q192" i="4" s="1"/>
  <c r="R192" i="4" s="1"/>
  <c r="V192" i="4" s="1"/>
  <c r="P191" i="4"/>
  <c r="Q191" i="4" s="1"/>
  <c r="R191" i="4" s="1"/>
  <c r="V191" i="4" s="1"/>
  <c r="P190" i="4"/>
  <c r="Q190" i="4" s="1"/>
  <c r="R190" i="4" s="1"/>
  <c r="P189" i="4"/>
  <c r="Q189" i="4" s="1"/>
  <c r="R189" i="4" s="1"/>
  <c r="V189" i="4" s="1"/>
  <c r="P188" i="4"/>
  <c r="Q188" i="4" s="1"/>
  <c r="R188" i="4" s="1"/>
  <c r="V188" i="4" s="1"/>
  <c r="P187" i="4"/>
  <c r="Q187" i="4" s="1"/>
  <c r="R187" i="4" s="1"/>
  <c r="V187" i="4" s="1"/>
  <c r="P186" i="4"/>
  <c r="Q186" i="4" s="1"/>
  <c r="R186" i="4" s="1"/>
  <c r="P184" i="4"/>
  <c r="Q184" i="4" s="1"/>
  <c r="R184" i="4" s="1"/>
  <c r="V184" i="4" s="1"/>
  <c r="P183" i="4"/>
  <c r="Q183" i="4" s="1"/>
  <c r="R183" i="4" s="1"/>
  <c r="V183" i="4" s="1"/>
  <c r="P154" i="4"/>
  <c r="Q154" i="4" s="1"/>
  <c r="R154" i="4" s="1"/>
  <c r="V154" i="4" s="1"/>
  <c r="P153" i="4"/>
  <c r="Q153" i="4" s="1"/>
  <c r="R153" i="4" s="1"/>
  <c r="P152" i="4"/>
  <c r="Q152" i="4" s="1"/>
  <c r="R152" i="4" s="1"/>
  <c r="V152" i="4" s="1"/>
  <c r="P151" i="4"/>
  <c r="Q151" i="4" s="1"/>
  <c r="R151" i="4" s="1"/>
  <c r="P86" i="4"/>
  <c r="Q86" i="4" s="1"/>
  <c r="R86" i="4" s="1"/>
  <c r="V86" i="4" s="1"/>
  <c r="P85" i="4"/>
  <c r="Q85" i="4" s="1"/>
  <c r="R85" i="4" s="1"/>
  <c r="P84" i="4"/>
  <c r="Q84" i="4" s="1"/>
  <c r="R84" i="4" s="1"/>
  <c r="V84" i="4" s="1"/>
  <c r="P173" i="4"/>
  <c r="Q173" i="4" s="1"/>
  <c r="R173" i="4" s="1"/>
  <c r="V173" i="4" s="1"/>
  <c r="P172" i="4"/>
  <c r="Q172" i="4" s="1"/>
  <c r="R172" i="4" s="1"/>
  <c r="P171" i="4"/>
  <c r="Q171" i="4" s="1"/>
  <c r="R171" i="4" s="1"/>
  <c r="P170" i="4"/>
  <c r="Q170" i="4" s="1"/>
  <c r="R170" i="4" s="1"/>
  <c r="V170" i="4" s="1"/>
  <c r="P169" i="4"/>
  <c r="Q169" i="4" s="1"/>
  <c r="R169" i="4" s="1"/>
  <c r="V169" i="4" s="1"/>
  <c r="P168" i="4"/>
  <c r="Q168" i="4" s="1"/>
  <c r="R168" i="4" s="1"/>
  <c r="V168" i="4" s="1"/>
  <c r="P167" i="4"/>
  <c r="Q167" i="4" s="1"/>
  <c r="R167" i="4" s="1"/>
  <c r="P166" i="4"/>
  <c r="Q166" i="4" s="1"/>
  <c r="R166" i="4" s="1"/>
  <c r="V166" i="4" s="1"/>
  <c r="P165" i="4"/>
  <c r="Q165" i="4" s="1"/>
  <c r="R165" i="4" s="1"/>
  <c r="V165" i="4" s="1"/>
  <c r="P139" i="4"/>
  <c r="Q139" i="4" s="1"/>
  <c r="R139" i="4" s="1"/>
  <c r="V139" i="4" s="1"/>
  <c r="P138" i="4"/>
  <c r="Q138" i="4" s="1"/>
  <c r="R138" i="4" s="1"/>
  <c r="P137" i="4"/>
  <c r="Q137" i="4" s="1"/>
  <c r="R137" i="4" s="1"/>
  <c r="P136" i="4"/>
  <c r="Q136" i="4" s="1"/>
  <c r="R136" i="4" s="1"/>
  <c r="V136" i="4" s="1"/>
  <c r="P135" i="4"/>
  <c r="Q135" i="4" s="1"/>
  <c r="R135" i="4" s="1"/>
  <c r="V135" i="4" s="1"/>
  <c r="P134" i="4"/>
  <c r="Q134" i="4" s="1"/>
  <c r="R134" i="4" s="1"/>
  <c r="P133" i="4"/>
  <c r="Q133" i="4" s="1"/>
  <c r="R133" i="4" s="1"/>
  <c r="V133" i="4" s="1"/>
  <c r="P132" i="4"/>
  <c r="Q132" i="4" s="1"/>
  <c r="R132" i="4" s="1"/>
  <c r="V132" i="4" s="1"/>
  <c r="P131" i="4"/>
  <c r="Q131" i="4" s="1"/>
  <c r="R131" i="4" s="1"/>
  <c r="V131" i="4" s="1"/>
  <c r="P130" i="4"/>
  <c r="Q130" i="4" s="1"/>
  <c r="R130" i="4" s="1"/>
  <c r="P129" i="4"/>
  <c r="Q129" i="4" s="1"/>
  <c r="R129" i="4" s="1"/>
  <c r="V129" i="4" s="1"/>
  <c r="P128" i="4"/>
  <c r="Q128" i="4" s="1"/>
  <c r="R128" i="4" s="1"/>
  <c r="V128" i="4" s="1"/>
  <c r="P127" i="4"/>
  <c r="Q127" i="4" s="1"/>
  <c r="R127" i="4" s="1"/>
  <c r="P126" i="4"/>
  <c r="Q126" i="4" s="1"/>
  <c r="R126" i="4" s="1"/>
  <c r="P125" i="4"/>
  <c r="Q125" i="4" s="1"/>
  <c r="R125" i="4" s="1"/>
  <c r="V125" i="4" s="1"/>
  <c r="P124" i="4"/>
  <c r="Q124" i="4" s="1"/>
  <c r="R124" i="4" s="1"/>
  <c r="V124" i="4" s="1"/>
  <c r="P123" i="4"/>
  <c r="Q123" i="4" s="1"/>
  <c r="R123" i="4" s="1"/>
  <c r="P122" i="4"/>
  <c r="Q122" i="4" s="1"/>
  <c r="R122" i="4" s="1"/>
  <c r="P121" i="4"/>
  <c r="Q121" i="4" s="1"/>
  <c r="R121" i="4" s="1"/>
  <c r="P160" i="4"/>
  <c r="Q160" i="4" s="1"/>
  <c r="R160" i="4" s="1"/>
  <c r="V160" i="4" s="1"/>
  <c r="P159" i="4"/>
  <c r="Q159" i="4" s="1"/>
  <c r="R159" i="4" s="1"/>
  <c r="V159" i="4" s="1"/>
  <c r="P158" i="4"/>
  <c r="Q158" i="4" s="1"/>
  <c r="R158" i="4" s="1"/>
  <c r="P157" i="4"/>
  <c r="Q157" i="4" s="1"/>
  <c r="R157" i="4" s="1"/>
  <c r="V157" i="4" s="1"/>
  <c r="P156" i="4"/>
  <c r="Q156" i="4" s="1"/>
  <c r="R156" i="4" s="1"/>
  <c r="P179" i="4"/>
  <c r="Q179" i="4" s="1"/>
  <c r="R179" i="4" s="1"/>
  <c r="V179" i="4" s="1"/>
  <c r="P178" i="4"/>
  <c r="Q178" i="4" s="1"/>
  <c r="R178" i="4" s="1"/>
  <c r="P177" i="4"/>
  <c r="Q177" i="4" s="1"/>
  <c r="R177" i="4" s="1"/>
  <c r="V177" i="4" s="1"/>
  <c r="P176" i="4"/>
  <c r="Q176" i="4" s="1"/>
  <c r="R176" i="4" s="1"/>
  <c r="V176" i="4" s="1"/>
  <c r="P175" i="4"/>
  <c r="Q175" i="4" s="1"/>
  <c r="R175" i="4" s="1"/>
  <c r="V175" i="4" s="1"/>
  <c r="P119" i="4"/>
  <c r="Q119" i="4" s="1"/>
  <c r="R119" i="4" s="1"/>
  <c r="P118" i="4"/>
  <c r="Q118" i="4" s="1"/>
  <c r="R118" i="4" s="1"/>
  <c r="V118" i="4" s="1"/>
  <c r="P117" i="4"/>
  <c r="Q117" i="4" s="1"/>
  <c r="R117" i="4" s="1"/>
  <c r="V117" i="4" s="1"/>
  <c r="P116" i="4"/>
  <c r="Q116" i="4" s="1"/>
  <c r="R116" i="4" s="1"/>
  <c r="P115" i="4"/>
  <c r="Q115" i="4" s="1"/>
  <c r="R115" i="4" s="1"/>
  <c r="P114" i="4"/>
  <c r="Q114" i="4" s="1"/>
  <c r="R114" i="4" s="1"/>
  <c r="V114" i="4" s="1"/>
  <c r="P113" i="4"/>
  <c r="Q113" i="4" s="1"/>
  <c r="R113" i="4" s="1"/>
  <c r="P112" i="4"/>
  <c r="Q112" i="4" s="1"/>
  <c r="R112" i="4" s="1"/>
  <c r="P110" i="4"/>
  <c r="Q110" i="4" s="1"/>
  <c r="R110" i="4" s="1"/>
  <c r="V110" i="4" s="1"/>
  <c r="P109" i="4"/>
  <c r="Q109" i="4" s="1"/>
  <c r="R109" i="4" s="1"/>
  <c r="V109" i="4" s="1"/>
  <c r="P108" i="4"/>
  <c r="Q108" i="4" s="1"/>
  <c r="R108" i="4" s="1"/>
  <c r="P107" i="4"/>
  <c r="Q107" i="4" s="1"/>
  <c r="R107" i="4" s="1"/>
  <c r="P106" i="4"/>
  <c r="Q106" i="4" s="1"/>
  <c r="R106" i="4" s="1"/>
  <c r="P104" i="4"/>
  <c r="Q104" i="4" s="1"/>
  <c r="R104" i="4" s="1"/>
  <c r="V104" i="4" s="1"/>
  <c r="P103" i="4"/>
  <c r="Q103" i="4" s="1"/>
  <c r="R103" i="4" s="1"/>
  <c r="P102" i="4"/>
  <c r="Q102" i="4" s="1"/>
  <c r="R102" i="4" s="1"/>
  <c r="P101" i="4"/>
  <c r="Q101" i="4" s="1"/>
  <c r="R101" i="4" s="1"/>
  <c r="P100" i="4"/>
  <c r="Q100" i="4" s="1"/>
  <c r="R100" i="4" s="1"/>
  <c r="V100" i="4" s="1"/>
  <c r="P99" i="4"/>
  <c r="Q99" i="4" s="1"/>
  <c r="R99" i="4" s="1"/>
  <c r="V99" i="4" s="1"/>
  <c r="P98" i="4"/>
  <c r="Q98" i="4" s="1"/>
  <c r="R98" i="4" s="1"/>
  <c r="P97" i="4"/>
  <c r="Q97" i="4" s="1"/>
  <c r="R97" i="4" s="1"/>
  <c r="P249" i="4"/>
  <c r="Q249" i="4" s="1"/>
  <c r="R249" i="4" s="1"/>
  <c r="P248" i="4"/>
  <c r="Q248" i="4" s="1"/>
  <c r="R248" i="4" s="1"/>
  <c r="V248" i="4" s="1"/>
  <c r="P94" i="4"/>
  <c r="Q94" i="4" s="1"/>
  <c r="R94" i="4" s="1"/>
  <c r="V94" i="4" s="1"/>
  <c r="P93" i="4"/>
  <c r="Q93" i="4" s="1"/>
  <c r="R93" i="4" s="1"/>
  <c r="P92" i="4"/>
  <c r="Q92" i="4" s="1"/>
  <c r="R92" i="4" s="1"/>
  <c r="P91" i="4"/>
  <c r="Q91" i="4" s="1"/>
  <c r="R91" i="4" s="1"/>
  <c r="V91" i="4" s="1"/>
  <c r="P90" i="4"/>
  <c r="Q90" i="4" s="1"/>
  <c r="R90" i="4" s="1"/>
  <c r="V90" i="4" s="1"/>
  <c r="P89" i="4"/>
  <c r="Q89" i="4" s="1"/>
  <c r="R89" i="4" s="1"/>
  <c r="P88" i="4"/>
  <c r="Q88" i="4" s="1"/>
  <c r="R88" i="4" s="1"/>
  <c r="V88" i="4" s="1"/>
  <c r="P82" i="4"/>
  <c r="Q82" i="4" s="1"/>
  <c r="R82" i="4" s="1"/>
  <c r="V82" i="4" s="1"/>
  <c r="P81" i="4"/>
  <c r="Q81" i="4" s="1"/>
  <c r="R81" i="4" s="1"/>
  <c r="P80" i="4"/>
  <c r="Q80" i="4" s="1"/>
  <c r="R80" i="4" s="1"/>
  <c r="P79" i="4"/>
  <c r="Q79" i="4" s="1"/>
  <c r="R79" i="4" s="1"/>
  <c r="P51" i="4"/>
  <c r="Q51" i="4" s="1"/>
  <c r="R51" i="4" s="1"/>
  <c r="V51" i="4" s="1"/>
  <c r="P50" i="4"/>
  <c r="Q50" i="4" s="1"/>
  <c r="R50" i="4" s="1"/>
  <c r="V50" i="4" s="1"/>
  <c r="P74" i="4"/>
  <c r="Q74" i="4" s="1"/>
  <c r="R74" i="4" s="1"/>
  <c r="P73" i="4"/>
  <c r="Q73" i="4" s="1"/>
  <c r="R73" i="4" s="1"/>
  <c r="P72" i="4"/>
  <c r="Q72" i="4" s="1"/>
  <c r="R72" i="4" s="1"/>
  <c r="P71" i="4"/>
  <c r="Q71" i="4" s="1"/>
  <c r="R71" i="4" s="1"/>
  <c r="P55" i="4"/>
  <c r="Q55" i="4" s="1"/>
  <c r="R55" i="4" s="1"/>
  <c r="P41" i="4"/>
  <c r="Q41" i="4" s="1"/>
  <c r="R41" i="4" s="1"/>
  <c r="V41" i="4" s="1"/>
  <c r="P40" i="4"/>
  <c r="Q40" i="4" s="1"/>
  <c r="R40" i="4" s="1"/>
  <c r="P69" i="4"/>
  <c r="Q69" i="4" s="1"/>
  <c r="R69" i="4" s="1"/>
  <c r="P67" i="4"/>
  <c r="Q67" i="4" s="1"/>
  <c r="R67" i="4" s="1"/>
  <c r="V67" i="4" s="1"/>
  <c r="P65" i="4"/>
  <c r="Q65" i="4" s="1"/>
  <c r="R65" i="4" s="1"/>
  <c r="V65" i="4" s="1"/>
  <c r="P63" i="4"/>
  <c r="Q63" i="4" s="1"/>
  <c r="R63" i="4" s="1"/>
  <c r="P62" i="4"/>
  <c r="Q62" i="4" s="1"/>
  <c r="R62" i="4" s="1"/>
  <c r="P61" i="4"/>
  <c r="Q61" i="4" s="1"/>
  <c r="R61" i="4" s="1"/>
  <c r="P60" i="4"/>
  <c r="Q60" i="4" s="1"/>
  <c r="R60" i="4" s="1"/>
  <c r="V60" i="4" s="1"/>
  <c r="P58" i="4"/>
  <c r="Q58" i="4" s="1"/>
  <c r="R58" i="4" s="1"/>
  <c r="P57" i="4"/>
  <c r="Q57" i="4" s="1"/>
  <c r="R57" i="4" s="1"/>
  <c r="P38" i="4"/>
  <c r="Q38" i="4" s="1"/>
  <c r="R38" i="4" s="1"/>
  <c r="V38" i="4" s="1"/>
  <c r="P37" i="4"/>
  <c r="Q37" i="4" s="1"/>
  <c r="R37" i="4" s="1"/>
  <c r="P36" i="4"/>
  <c r="Q36" i="4" s="1"/>
  <c r="R36" i="4" s="1"/>
  <c r="P35" i="4"/>
  <c r="Q35" i="4" s="1"/>
  <c r="R35" i="4" s="1"/>
  <c r="P16" i="4"/>
  <c r="Q16" i="4" s="1"/>
  <c r="R16" i="4" s="1"/>
  <c r="P15" i="4"/>
  <c r="Q15" i="4" s="1"/>
  <c r="R15" i="4" s="1"/>
  <c r="P14" i="4"/>
  <c r="Q14" i="4" s="1"/>
  <c r="R14" i="4" s="1"/>
  <c r="P53" i="4"/>
  <c r="Q53" i="4" s="1"/>
  <c r="R53" i="4" s="1"/>
  <c r="P33" i="4"/>
  <c r="Q33" i="4" s="1"/>
  <c r="R33" i="4" s="1"/>
  <c r="V33" i="4" s="1"/>
  <c r="P48" i="4"/>
  <c r="Q48" i="4" s="1"/>
  <c r="R48" i="4" s="1"/>
  <c r="P47" i="4"/>
  <c r="Q47" i="4" s="1"/>
  <c r="R47" i="4" s="1"/>
  <c r="P46" i="4"/>
  <c r="Q46" i="4" s="1"/>
  <c r="R46" i="4" s="1"/>
  <c r="P45" i="4"/>
  <c r="Q45" i="4" s="1"/>
  <c r="R45" i="4" s="1"/>
  <c r="P44" i="4"/>
  <c r="Q44" i="4" s="1"/>
  <c r="R44" i="4" s="1"/>
  <c r="P43" i="4"/>
  <c r="Q43" i="4" s="1"/>
  <c r="R43" i="4" s="1"/>
  <c r="P31" i="4"/>
  <c r="Q31" i="4" s="1"/>
  <c r="R31" i="4" s="1"/>
  <c r="P30" i="4"/>
  <c r="Q30" i="4" s="1"/>
  <c r="R30" i="4" s="1"/>
  <c r="V30" i="4" s="1"/>
  <c r="P29" i="4"/>
  <c r="Q29" i="4" s="1"/>
  <c r="R29" i="4" s="1"/>
  <c r="P28" i="4"/>
  <c r="Q28" i="4" s="1"/>
  <c r="R28" i="4" s="1"/>
  <c r="P27" i="4"/>
  <c r="Q27" i="4" s="1"/>
  <c r="R27" i="4" s="1"/>
  <c r="P26" i="4"/>
  <c r="Q26" i="4" s="1"/>
  <c r="R26" i="4" s="1"/>
  <c r="P25" i="4"/>
  <c r="Q25" i="4" s="1"/>
  <c r="R25" i="4" s="1"/>
  <c r="P23" i="4"/>
  <c r="Q23" i="4" s="1"/>
  <c r="R23" i="4" s="1"/>
  <c r="P22" i="4"/>
  <c r="Q22" i="4" s="1"/>
  <c r="R22" i="4" s="1"/>
  <c r="V22" i="4" s="1"/>
  <c r="P21" i="4"/>
  <c r="Q21" i="4" s="1"/>
  <c r="R21" i="4" s="1"/>
  <c r="P20" i="4"/>
  <c r="Q20" i="4" s="1"/>
  <c r="R20" i="4" s="1"/>
  <c r="P19" i="4"/>
  <c r="Q19" i="4" s="1"/>
  <c r="R19" i="4" s="1"/>
  <c r="P18" i="4"/>
  <c r="Q18" i="4" s="1"/>
  <c r="R18" i="4" s="1"/>
  <c r="P12" i="4"/>
  <c r="Q12" i="4" s="1"/>
  <c r="R12" i="4" s="1"/>
  <c r="V21" i="4" l="1"/>
  <c r="V101" i="4"/>
  <c r="V57" i="4"/>
  <c r="V69" i="4"/>
  <c r="V23" i="4"/>
  <c r="V43" i="4"/>
  <c r="V14" i="4"/>
  <c r="V36" i="4"/>
  <c r="V58" i="4"/>
  <c r="V63" i="4"/>
  <c r="V40" i="4"/>
  <c r="V72" i="4"/>
  <c r="V108" i="4"/>
  <c r="V25" i="4"/>
  <c r="V126" i="4"/>
  <c r="V130" i="4"/>
  <c r="V134" i="4"/>
  <c r="V138" i="4"/>
  <c r="V167" i="4"/>
  <c r="V85" i="4"/>
  <c r="V153" i="4"/>
  <c r="V186" i="4"/>
  <c r="V190" i="4"/>
  <c r="V199" i="4"/>
  <c r="V207" i="4"/>
  <c r="V211" i="4"/>
  <c r="V215" i="4"/>
  <c r="V219" i="4"/>
  <c r="V227" i="4"/>
  <c r="V231" i="4"/>
  <c r="V237" i="4"/>
  <c r="V241" i="4"/>
  <c r="V163" i="4"/>
  <c r="V144" i="4"/>
  <c r="V181" i="4"/>
  <c r="V156" i="4"/>
  <c r="V195" i="4"/>
  <c r="V145" i="4"/>
  <c r="T26" i="4"/>
  <c r="T75" i="4" s="1"/>
  <c r="V121" i="4"/>
  <c r="V137" i="4"/>
  <c r="V206" i="4"/>
  <c r="V222" i="4"/>
  <c r="V19" i="4"/>
  <c r="V107" i="4"/>
  <c r="P75" i="4"/>
  <c r="V102" i="4"/>
  <c r="V98" i="4"/>
  <c r="S75" i="4"/>
  <c r="V151" i="4"/>
  <c r="Q75" i="4"/>
  <c r="V93" i="4"/>
  <c r="V122" i="4"/>
  <c r="V158" i="4"/>
  <c r="V178" i="4"/>
  <c r="V119" i="4"/>
  <c r="V115" i="4"/>
  <c r="V103" i="4"/>
  <c r="V249" i="4"/>
  <c r="V92" i="4"/>
  <c r="V79" i="4"/>
  <c r="V37" i="4"/>
  <c r="V15" i="4"/>
  <c r="V44" i="4"/>
  <c r="V29" i="4"/>
  <c r="V20" i="4"/>
  <c r="V18" i="4"/>
  <c r="V35" i="4"/>
  <c r="V62" i="4"/>
  <c r="V71" i="4"/>
  <c r="V116" i="4"/>
  <c r="V127" i="4"/>
  <c r="V203" i="4"/>
  <c r="V223" i="4"/>
  <c r="V31" i="4"/>
  <c r="V89" i="4"/>
  <c r="V80" i="4"/>
  <c r="V45" i="4"/>
  <c r="V16" i="4"/>
  <c r="V61" i="4"/>
  <c r="V55" i="4"/>
  <c r="V81" i="4"/>
  <c r="V123" i="4"/>
  <c r="V194" i="4"/>
  <c r="U12" i="4"/>
  <c r="V73" i="4"/>
  <c r="V47" i="4"/>
  <c r="V53" i="4"/>
  <c r="R10" i="4"/>
  <c r="V148" i="4"/>
  <c r="V172" i="4"/>
  <c r="V171" i="4"/>
  <c r="V111" i="4"/>
  <c r="T105" i="4"/>
  <c r="U105" i="4" s="1"/>
  <c r="V105" i="4" s="1"/>
  <c r="U96" i="4"/>
  <c r="V96" i="4" s="1"/>
  <c r="O171" i="4"/>
  <c r="O79" i="4"/>
  <c r="O80" i="4"/>
  <c r="O81" i="4"/>
  <c r="O82" i="4"/>
  <c r="O88" i="4"/>
  <c r="O89" i="4"/>
  <c r="O90" i="4"/>
  <c r="O91" i="4"/>
  <c r="O92" i="4"/>
  <c r="O93" i="4"/>
  <c r="O94" i="4"/>
  <c r="O248" i="4"/>
  <c r="O249" i="4"/>
  <c r="O96" i="4"/>
  <c r="O98" i="4"/>
  <c r="O99" i="4"/>
  <c r="O100" i="4"/>
  <c r="O101" i="4"/>
  <c r="O102" i="4"/>
  <c r="O103" i="4"/>
  <c r="O104" i="4"/>
  <c r="O105" i="4"/>
  <c r="O108" i="4"/>
  <c r="O109" i="4"/>
  <c r="O110" i="4"/>
  <c r="O111" i="4"/>
  <c r="O114" i="4"/>
  <c r="O115" i="4"/>
  <c r="O116" i="4"/>
  <c r="O117" i="4"/>
  <c r="O118" i="4"/>
  <c r="O119" i="4"/>
  <c r="O175" i="4"/>
  <c r="O176" i="4"/>
  <c r="O177" i="4"/>
  <c r="O178" i="4"/>
  <c r="O179" i="4"/>
  <c r="O156" i="4"/>
  <c r="O157" i="4"/>
  <c r="O158" i="4"/>
  <c r="O159" i="4"/>
  <c r="O160" i="4"/>
  <c r="O121" i="4"/>
  <c r="O122" i="4"/>
  <c r="O123" i="4"/>
  <c r="O124" i="4"/>
  <c r="O125" i="4"/>
  <c r="O126" i="4"/>
  <c r="O127" i="4"/>
  <c r="O128" i="4"/>
  <c r="O129" i="4"/>
  <c r="O130" i="4"/>
  <c r="O131" i="4"/>
  <c r="O132" i="4"/>
  <c r="O133" i="4"/>
  <c r="O134" i="4"/>
  <c r="O135" i="4"/>
  <c r="O136" i="4"/>
  <c r="O137" i="4"/>
  <c r="O138" i="4"/>
  <c r="O139" i="4"/>
  <c r="O165" i="4"/>
  <c r="O167" i="4"/>
  <c r="O168" i="4"/>
  <c r="O169" i="4"/>
  <c r="O170" i="4"/>
  <c r="O166" i="4"/>
  <c r="O172" i="4"/>
  <c r="O173" i="4"/>
  <c r="O84" i="4"/>
  <c r="O85" i="4"/>
  <c r="O86" i="4"/>
  <c r="O151" i="4"/>
  <c r="O152" i="4"/>
  <c r="O153" i="4"/>
  <c r="O154" i="4"/>
  <c r="O183" i="4"/>
  <c r="O184" i="4"/>
  <c r="O186" i="4"/>
  <c r="O187" i="4"/>
  <c r="O188" i="4"/>
  <c r="O189" i="4"/>
  <c r="O190" i="4"/>
  <c r="O191" i="4"/>
  <c r="O192" i="4"/>
  <c r="O193" i="4"/>
  <c r="O194" i="4"/>
  <c r="O195" i="4"/>
  <c r="O196" i="4"/>
  <c r="O197"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4" i="4"/>
  <c r="O235" i="4"/>
  <c r="O237" i="4"/>
  <c r="O238" i="4"/>
  <c r="O239" i="4"/>
  <c r="O240" i="4"/>
  <c r="O241" i="4"/>
  <c r="O242" i="4"/>
  <c r="O243" i="4"/>
  <c r="O162" i="4"/>
  <c r="O163" i="4"/>
  <c r="O141" i="4"/>
  <c r="O142" i="4"/>
  <c r="O143" i="4"/>
  <c r="O144" i="4"/>
  <c r="O145" i="4"/>
  <c r="O146" i="4"/>
  <c r="O147" i="4"/>
  <c r="O149" i="4"/>
  <c r="O245" i="4"/>
  <c r="O246" i="4"/>
  <c r="O181" i="4"/>
  <c r="D75" i="4"/>
  <c r="Q252" i="4" l="1"/>
  <c r="U26" i="4"/>
  <c r="V26" i="4" s="1"/>
  <c r="S252" i="4"/>
  <c r="P252" i="4"/>
  <c r="V12" i="4"/>
  <c r="V10" i="4"/>
  <c r="R75" i="4"/>
  <c r="R252" i="4" s="1"/>
  <c r="T252" i="4"/>
  <c r="C33" i="4"/>
  <c r="C53" i="4"/>
  <c r="C14" i="4"/>
  <c r="C15" i="4"/>
  <c r="C16" i="4"/>
  <c r="C35" i="4"/>
  <c r="C36" i="4"/>
  <c r="C37" i="4"/>
  <c r="C38" i="4"/>
  <c r="C57" i="4"/>
  <c r="C58" i="4"/>
  <c r="C60" i="4"/>
  <c r="C61" i="4"/>
  <c r="C62" i="4"/>
  <c r="C63" i="4"/>
  <c r="C65" i="4"/>
  <c r="C67" i="4"/>
  <c r="C69" i="4"/>
  <c r="C40" i="4"/>
  <c r="C41" i="4"/>
  <c r="C55" i="4"/>
  <c r="C71" i="4"/>
  <c r="C72" i="4"/>
  <c r="C73" i="4"/>
  <c r="C74" i="4"/>
  <c r="C50" i="4"/>
  <c r="C51" i="4"/>
  <c r="C45" i="4"/>
  <c r="C46" i="4"/>
  <c r="C47" i="4"/>
  <c r="C48" i="4"/>
  <c r="C44" i="4"/>
  <c r="U75" i="4" l="1"/>
  <c r="U252" i="4" s="1"/>
  <c r="V75" i="4"/>
  <c r="V252" i="4" s="1"/>
  <c r="O51" i="4"/>
  <c r="O50" i="4"/>
  <c r="O53" i="4"/>
  <c r="O14" i="4"/>
  <c r="O15" i="4"/>
  <c r="O16" i="4"/>
  <c r="O35" i="4"/>
  <c r="O36" i="4"/>
  <c r="O37" i="4"/>
  <c r="O38" i="4"/>
  <c r="O57" i="4"/>
  <c r="O58" i="4"/>
  <c r="O60" i="4"/>
  <c r="O61" i="4"/>
  <c r="O62" i="4"/>
  <c r="O63" i="4"/>
  <c r="O65" i="4"/>
  <c r="O67" i="4"/>
  <c r="O69" i="4"/>
  <c r="O40" i="4"/>
  <c r="O41" i="4"/>
  <c r="O55" i="4"/>
  <c r="O71" i="4"/>
  <c r="O72" i="4"/>
  <c r="O73" i="4"/>
  <c r="O33" i="4"/>
  <c r="O47" i="4"/>
  <c r="O45" i="4"/>
  <c r="O43" i="4"/>
  <c r="O44" i="4"/>
  <c r="O30" i="4"/>
  <c r="O31" i="4"/>
  <c r="O29" i="4"/>
  <c r="O26" i="4"/>
  <c r="O18" i="4"/>
  <c r="O19" i="4"/>
  <c r="O20" i="4"/>
  <c r="O21" i="4"/>
  <c r="O22" i="4"/>
  <c r="O23" i="4"/>
  <c r="O25" i="4"/>
  <c r="O12" i="4"/>
  <c r="O10" i="4"/>
  <c r="K75" i="4"/>
  <c r="K252" i="4" s="1"/>
  <c r="L75" i="4"/>
  <c r="L252" i="4" s="1"/>
  <c r="M75" i="4"/>
  <c r="M252" i="4" s="1"/>
  <c r="N75" i="4"/>
  <c r="N252" i="4" s="1"/>
  <c r="O76" i="4" l="1"/>
  <c r="O75" i="4"/>
  <c r="O252" i="4" s="1"/>
  <c r="C144" i="2"/>
  <c r="C142" i="2"/>
  <c r="C140" i="2"/>
  <c r="C138" i="2"/>
  <c r="C130" i="2"/>
  <c r="C127" i="2"/>
  <c r="C123" i="2"/>
  <c r="C122" i="2" s="1"/>
  <c r="C120" i="2"/>
  <c r="C114" i="2"/>
  <c r="C112" i="2"/>
  <c r="C110" i="2"/>
  <c r="C108" i="2"/>
  <c r="C106" i="2"/>
  <c r="C104" i="2"/>
  <c r="C102" i="2"/>
  <c r="C89" i="2"/>
  <c r="C85" i="2"/>
  <c r="C83" i="2"/>
  <c r="C81" i="2"/>
  <c r="C72" i="2"/>
  <c r="C64" i="2"/>
  <c r="C45" i="2"/>
  <c r="C38" i="2"/>
  <c r="C21" i="2"/>
  <c r="C19" i="2"/>
  <c r="C17" i="2"/>
  <c r="C15" i="2"/>
  <c r="C7" i="2"/>
  <c r="C137" i="2" l="1"/>
  <c r="C126" i="2"/>
  <c r="C148" i="2" s="1"/>
  <c r="O253" i="4"/>
  <c r="C44" i="2"/>
  <c r="C6" i="2"/>
  <c r="C147" i="2" l="1"/>
  <c r="C150" i="2" s="1"/>
  <c r="I57" i="1"/>
  <c r="I83" i="1"/>
  <c r="I81" i="1" l="1"/>
  <c r="I73" i="1"/>
  <c r="I67" i="1"/>
  <c r="I49" i="1"/>
  <c r="I39" i="1"/>
  <c r="I28" i="1"/>
  <c r="I23" i="1"/>
  <c r="I16" i="1"/>
  <c r="I12" i="1"/>
  <c r="I85" i="1" l="1"/>
</calcChain>
</file>

<file path=xl/sharedStrings.xml><?xml version="1.0" encoding="utf-8"?>
<sst xmlns="http://schemas.openxmlformats.org/spreadsheetml/2006/main" count="741" uniqueCount="545">
  <si>
    <t>Actividades de incidencia social e impacto regional</t>
  </si>
  <si>
    <t>Bienestar institucional de la comunidad educativa</t>
  </si>
  <si>
    <t>Cualificación docente</t>
  </si>
  <si>
    <t>Desarrollo físico y sostenibilidad ambiental (incluye infraestructura e inversión en planta física)</t>
  </si>
  <si>
    <t>Desarrollo tecnológico (incluye inversiones en infraestructura tecnológica, equipos de cómputo, equipos médico-científicos y dotación bibliográfica)</t>
  </si>
  <si>
    <t>Internacionalización</t>
  </si>
  <si>
    <t>Investigación, innovación y extensión</t>
  </si>
  <si>
    <t>Programas académicos</t>
  </si>
  <si>
    <t>Becas y apoyos a estudiantes</t>
  </si>
  <si>
    <t>Culminación de la Planeación Universitaria 2007-2016</t>
  </si>
  <si>
    <t>Valor total del proyecto para 2016 (millones de pesos)</t>
  </si>
  <si>
    <t>Convocatorias de incidencia y proyección social para proyectos relacionados con el programa Panamazónico</t>
  </si>
  <si>
    <t>Acompañamiento de los proyectos incluidos en el proceso de regionalización de la Compañía de Jesús para consolidación de procesos formativos de comunidades en condición de vulnerabilidad y para el desarrollo y consolidación de la paz.</t>
  </si>
  <si>
    <t>Cierre de la brecha salarial de profesores</t>
  </si>
  <si>
    <t>Plan de Beneficios Flexibles</t>
  </si>
  <si>
    <t>Programas de crecimiento personal para el cuerpo administrativo de la Universidad.</t>
  </si>
  <si>
    <t xml:space="preserve">Oferta de experiencias de espiritualidad </t>
  </si>
  <si>
    <t xml:space="preserve">Plan de Formación Permanente del Profesor Javeriano - Componente de Formación en Posgrados </t>
  </si>
  <si>
    <t xml:space="preserve">Plan de Formación Permanente del Profesor Javeriano - Componente de Formación para el Desempeño Académico </t>
  </si>
  <si>
    <t xml:space="preserve">Plan de Formación Permanente del Profesor Javeriano -  Componente de Formación en Lenguas Extranjeras </t>
  </si>
  <si>
    <t>Acceso a escalas intermedias salariales</t>
  </si>
  <si>
    <t>Edificio para la Facultad de Ciencias Económicas y Administrativas (incluye el Centro de Atención Integral para los Estudiantes)</t>
  </si>
  <si>
    <t>Edificio de Laboratorios para Ingeniería</t>
  </si>
  <si>
    <t>Remodelación de edificios e instalaciones: Edificio Emilio Arango, laboratorios de la Facultad de Ciencias e Instituto de Salud Pública.</t>
  </si>
  <si>
    <t xml:space="preserve">Proyecto de reforzamiento estructural y remodelación de los pisos 0, 2 y 3 de la Biblioteca Alfonso Borrero Cabal, S.J. </t>
  </si>
  <si>
    <t xml:space="preserve">Edificio de la Facultad de Ciencias (diseños e inicio de construcción) </t>
  </si>
  <si>
    <t xml:space="preserve">Diseños del nuevo edificio de la Facultad de Medicina </t>
  </si>
  <si>
    <t xml:space="preserve">Segunda etapa de remodelación de la Cafetería Central de la Universidad </t>
  </si>
  <si>
    <t xml:space="preserve">Plan de Regularización y manejo (Alameda Oriental y Ampliación del Túnel sobre carrera séptima) </t>
  </si>
  <si>
    <t xml:space="preserve">Atención de necesidades específicas y puntuales para mejorar los servicios deportivos y de alimentos a la Comunidad </t>
  </si>
  <si>
    <t xml:space="preserve">Cambios tecnológicos en sistemas de iluminación a LED y siembra de paneles solares para producción de energías limpias </t>
  </si>
  <si>
    <t>Sistemas de información para inteligencia de negocios</t>
  </si>
  <si>
    <t>Fase II del Proyecto de Renovación Tecnológica de  la Red LAN</t>
  </si>
  <si>
    <t>Proyecto de Virtualización de Escritorios</t>
  </si>
  <si>
    <t xml:space="preserve">Actualización de equipos de cómputo para estudiantes, docentes y administrativos </t>
  </si>
  <si>
    <t>Proyecto de Arquitectura de Seguridad Perimetral: Ampliación de capacidades de protección</t>
  </si>
  <si>
    <t>Renovación de esquemas de licenciamiento de software institucional</t>
  </si>
  <si>
    <t>Soporte de la infraestructura del Centro de Alto Rendimiento Computacional de la Universidad.</t>
  </si>
  <si>
    <t>Fortalecimiento de la infraestructura tecnológica propia  (mantenimiento y nuevos sistemas de información a implementar).</t>
  </si>
  <si>
    <t>Descuento del 50% en la matrícula a mejores estudiantes para intercambio académico</t>
  </si>
  <si>
    <t xml:space="preserve">Movilidad internacional -  Fondo para recepción de estudiantes extranjeros en posgrados </t>
  </si>
  <si>
    <t>Movilidad internacional - Fondo para asignaturas que toman los extranjeros en pregrado en la Universidad.</t>
  </si>
  <si>
    <t xml:space="preserve">Apoyo a estudiantes - convenios con la Embajada Francesa y Beijing Center </t>
  </si>
  <si>
    <t>Apoyo a estudiantes - Convenio con Georgetown y Harvard</t>
  </si>
  <si>
    <t>Convenios  semilleros de estudiantes para doble titulación e intercambio académico.</t>
  </si>
  <si>
    <t>Programas de formación en inglés dirigidos a Directivos y personal administrativo</t>
  </si>
  <si>
    <t>Actividades de fomento de la investigación y la creación artística</t>
  </si>
  <si>
    <t>Proceso de reflexión curricular</t>
  </si>
  <si>
    <t>Proyecto de gestión de prácticas</t>
  </si>
  <si>
    <t>Proyecto de definición del Catálogo Universal de Asignaturas</t>
  </si>
  <si>
    <t xml:space="preserve">Proyecto de Formación de Maestros </t>
  </si>
  <si>
    <t>Unidad de Emprendimiento de la Universidad</t>
  </si>
  <si>
    <t>Política de Estímulos para el Fomento de la Excelencia Universitaria</t>
  </si>
  <si>
    <t>Fondo de Becas de la Rectoría</t>
  </si>
  <si>
    <t xml:space="preserve">Plan de Acompañamiento Integral para los estudiantes favorecidos con las becas del gobierno nacional </t>
  </si>
  <si>
    <t xml:space="preserve">Créditos a estudiantes </t>
  </si>
  <si>
    <t>Apoyo administrativo para gestión de convenios y créditos</t>
  </si>
  <si>
    <t>Aporte especial para el acompañamiento y servicio integral para los estudiantes</t>
  </si>
  <si>
    <t>Aporte al Fondo de Sostenibilidad del ICETEX</t>
  </si>
  <si>
    <t xml:space="preserve">Efecto de la devaluación </t>
  </si>
  <si>
    <t>Apoyo al cierre de proyectos específicos</t>
  </si>
  <si>
    <r>
      <rPr>
        <sz val="12"/>
        <color rgb="FF000000"/>
        <rFont val="Calibri"/>
        <family val="2"/>
        <scheme val="minor"/>
      </rPr>
      <t xml:space="preserve">Auxilio de matrícula de hijos de profesores y empleados administrativos de </t>
    </r>
    <r>
      <rPr>
        <sz val="12"/>
        <color theme="1"/>
        <rFont val="Calibri"/>
        <family val="2"/>
        <scheme val="minor"/>
      </rPr>
      <t>tiempo completo</t>
    </r>
  </si>
  <si>
    <r>
      <t>Fomento de</t>
    </r>
    <r>
      <rPr>
        <sz val="12"/>
        <color rgb="FF000000"/>
        <rFont val="Calibri"/>
        <family val="2"/>
        <scheme val="minor"/>
      </rPr>
      <t xml:space="preserve"> la participación de los estudiantes en los grupos de interés y participación en los cuerpos colegiados de la Universidad, y trabajo en temas de Inclusión de estudiantes con diferentes limitaciones (físicas y problemas de aprendizaje) y fortalecer los temas de identidad. </t>
    </r>
  </si>
  <si>
    <r>
      <t>Fortalecimiento de</t>
    </r>
    <r>
      <rPr>
        <sz val="12"/>
        <color rgb="FF000000"/>
        <rFont val="Calibri"/>
        <family val="2"/>
        <scheme val="minor"/>
      </rPr>
      <t xml:space="preserve"> la colección bibliográfica </t>
    </r>
  </si>
  <si>
    <r>
      <t>Acrividades</t>
    </r>
    <r>
      <rPr>
        <sz val="12"/>
        <color rgb="FF000000"/>
        <rFont val="Calibri"/>
        <family val="2"/>
        <scheme val="minor"/>
      </rPr>
      <t xml:space="preserve"> de innovación</t>
    </r>
  </si>
  <si>
    <r>
      <t xml:space="preserve">Publicación de la revista </t>
    </r>
    <r>
      <rPr>
        <i/>
        <sz val="12"/>
        <color rgb="FF000000"/>
        <rFont val="Calibri"/>
        <family val="2"/>
        <scheme val="minor"/>
      </rPr>
      <t>Pesquisa</t>
    </r>
  </si>
  <si>
    <r>
      <t xml:space="preserve">Apoyo </t>
    </r>
    <r>
      <rPr>
        <sz val="12"/>
        <color rgb="FF000000"/>
        <rFont val="Calibri"/>
        <family val="2"/>
        <scheme val="minor"/>
      </rPr>
      <t>a la participación en eventos científicos</t>
    </r>
  </si>
  <si>
    <r>
      <t>E</t>
    </r>
    <r>
      <rPr>
        <sz val="12"/>
        <color rgb="FF000000"/>
        <rFont val="Calibri"/>
        <family val="2"/>
        <scheme val="minor"/>
      </rPr>
      <t>stancias de investigación y cursos de capacitación</t>
    </r>
  </si>
  <si>
    <r>
      <t>C</t>
    </r>
    <r>
      <rPr>
        <sz val="12"/>
        <color rgb="FF000000"/>
        <rFont val="Calibri"/>
        <family val="2"/>
        <scheme val="minor"/>
      </rPr>
      <t>ursos de capacitación para profesores en temas específicos en investigación.</t>
    </r>
  </si>
  <si>
    <t>Fecha de inicio del proyecto</t>
  </si>
  <si>
    <t>Fecha de finalización del proyecto</t>
  </si>
  <si>
    <t>GRAN TOTAL</t>
  </si>
  <si>
    <t>Con recursos propios</t>
  </si>
  <si>
    <t>Con ingresos adicionales de derechos pecuniarios</t>
  </si>
  <si>
    <t>Con créditos nuevos</t>
  </si>
  <si>
    <t>Fuente de los recursos</t>
  </si>
  <si>
    <t>Tipo de proyectos</t>
  </si>
  <si>
    <t>Cursos virtuales edX</t>
  </si>
  <si>
    <t>Cursos masivos en línea (MOOCs)</t>
  </si>
  <si>
    <t xml:space="preserve"> Oferta de cursos abiertos y corporativos de Educación Continua</t>
  </si>
  <si>
    <t>x</t>
  </si>
  <si>
    <t>Otros</t>
  </si>
  <si>
    <t>permanente</t>
  </si>
  <si>
    <t>-</t>
  </si>
  <si>
    <r>
      <rPr>
        <b/>
        <sz val="16"/>
        <color theme="1"/>
        <rFont val="Calibri"/>
        <family val="2"/>
        <scheme val="minor"/>
      </rPr>
      <t>Nota:</t>
    </r>
    <r>
      <rPr>
        <sz val="16"/>
        <color theme="1"/>
        <rFont val="Calibri"/>
        <family val="2"/>
        <scheme val="minor"/>
      </rPr>
      <t xml:space="preserve"> Debido a que en el presupuesto de la Universidad se aplica el principio de unidad de caja, no es posible presentar discriminado el monto de la inversión según la fuente de los recursos. </t>
    </r>
  </si>
  <si>
    <t>CONCEPTO</t>
  </si>
  <si>
    <t>Aprobado 2016</t>
  </si>
  <si>
    <t>INGRESOS OPERACIONALES</t>
  </si>
  <si>
    <t>MATRICULAS</t>
  </si>
  <si>
    <t>41600596  Matriculas pregrado primer</t>
  </si>
  <si>
    <t>41600597  Matriculas intersemestral 1er</t>
  </si>
  <si>
    <t>41600598  Matriculas pregrado segundo</t>
  </si>
  <si>
    <t>41600599  Matriculas posgrado primer</t>
  </si>
  <si>
    <t>41600508  Matriculas posgrado inter 1er</t>
  </si>
  <si>
    <t>41600505  Matriculas posgrado segundo</t>
  </si>
  <si>
    <t>Descuentos</t>
  </si>
  <si>
    <t>ASIGNATURAS DE LIBRE ESCOGENCIA</t>
  </si>
  <si>
    <t>41600506  Programas no conducentes a tit</t>
  </si>
  <si>
    <t>EDUCACION CONTINUA</t>
  </si>
  <si>
    <t>41600601  Educacion Continua</t>
  </si>
  <si>
    <t>INVESTIGACIÓN, CONSULTORÍA Y OTROS PROYECTOS</t>
  </si>
  <si>
    <t>41600703  Consultorias y Asesorias</t>
  </si>
  <si>
    <t>OTROS INGRESOS CONEXOS CON LA EDUCACION</t>
  </si>
  <si>
    <t>4160950101  Actividades deportivas</t>
  </si>
  <si>
    <t>4160950102  Actividades asesoría sicologic</t>
  </si>
  <si>
    <t>4160950103  Actividades  de Pastoral</t>
  </si>
  <si>
    <t>4160950105  Actividades Fom.Iden y Cons.Co</t>
  </si>
  <si>
    <t>4160950205  Servicios audiovisuales</t>
  </si>
  <si>
    <t>4160950301  Clinicas odontologicas</t>
  </si>
  <si>
    <t>4160950303  Laboratorio de Diagnostico</t>
  </si>
  <si>
    <t>4160950401  Inscripciones</t>
  </si>
  <si>
    <t>4160950403  Carnetizacion</t>
  </si>
  <si>
    <t>4160950404  Derechos de grado y diplomas</t>
  </si>
  <si>
    <t>4160950405  Certificados y Constancias</t>
  </si>
  <si>
    <t>4160950406  Derechos de secretaria</t>
  </si>
  <si>
    <t>4160950408  Ventas libros y revistas facul</t>
  </si>
  <si>
    <t>P_4160950409_Publicidad Y Propaganda</t>
  </si>
  <si>
    <t>4160950410  Estudios de laboratorio</t>
  </si>
  <si>
    <t>4160950412  Multas</t>
  </si>
  <si>
    <t>INGRESOS SERVICIOS UNIVERSITARIOS</t>
  </si>
  <si>
    <t>4160950201  Alimentación</t>
  </si>
  <si>
    <t>4160950202  Parqueaderos</t>
  </si>
  <si>
    <t>4160950203  Tienda Javeriana</t>
  </si>
  <si>
    <t>4160950207  Ingresos concesion</t>
  </si>
  <si>
    <t>DEVOLUCIONES</t>
  </si>
  <si>
    <t>GASTOS OPERACIONALES</t>
  </si>
  <si>
    <t>GASTOS DE PERSONAL</t>
  </si>
  <si>
    <t>510504  Auxilios</t>
  </si>
  <si>
    <t>510505  Prestaciones Sociales</t>
  </si>
  <si>
    <t>51050602  Sueldos de Hora Catedra</t>
  </si>
  <si>
    <t>510507  Plan de Beneficios Flexibles</t>
  </si>
  <si>
    <t>51051501  Horas extras y recargos</t>
  </si>
  <si>
    <t>51051801  Comisiones</t>
  </si>
  <si>
    <t>51052701  Auxilio de transporte</t>
  </si>
  <si>
    <t>51054201  Primas extralegales</t>
  </si>
  <si>
    <t>51054501  Funerarios</t>
  </si>
  <si>
    <t>51054801  Bonificaciones</t>
  </si>
  <si>
    <t>51055101  Dotaciones y sumin_ Trabajador</t>
  </si>
  <si>
    <t>51056601  Gastos deportivos y recreacion</t>
  </si>
  <si>
    <t>51058401  Gastos medicos y drogas</t>
  </si>
  <si>
    <t>510594  Salario Planta</t>
  </si>
  <si>
    <t>5105950101  Apoyo sostenimiento Sena</t>
  </si>
  <si>
    <t>5105950201  Celebraciones y obseq_Personal</t>
  </si>
  <si>
    <t>510596  Cargos Nuevos y Vacantes</t>
  </si>
  <si>
    <t>510597  Capacitación al personal</t>
  </si>
  <si>
    <t>HONORARIOS</t>
  </si>
  <si>
    <t>51101001  Revisoria fiscal</t>
  </si>
  <si>
    <t>51101501  Auditoria externa</t>
  </si>
  <si>
    <t>511085  Monitores</t>
  </si>
  <si>
    <t>5110950201  Auditoria Interna</t>
  </si>
  <si>
    <t>5110950301  Contratos Compania de Jesus</t>
  </si>
  <si>
    <t>5110951001  Costos de docencia-Hospitales</t>
  </si>
  <si>
    <t>511096  Otros Honorarios</t>
  </si>
  <si>
    <t>IMPUESTOS</t>
  </si>
  <si>
    <t>51150501  Industria y comercio</t>
  </si>
  <si>
    <t>51151501  A la propiedad raiz</t>
  </si>
  <si>
    <t>51153001  De turismo</t>
  </si>
  <si>
    <t>51154001  De vehiculos</t>
  </si>
  <si>
    <t>51154501  De espectaculos publicos</t>
  </si>
  <si>
    <t>51155002  Cuota desarrollo cinematograf</t>
  </si>
  <si>
    <t>51159501  Gravamen movimientos financier</t>
  </si>
  <si>
    <t>51159502  De salida (aeroportuaria)</t>
  </si>
  <si>
    <t>ARRENDAMIENTOS</t>
  </si>
  <si>
    <t>512001  Arrendamientos</t>
  </si>
  <si>
    <t>CONTRIBUCIONES Y AFILIACIONES</t>
  </si>
  <si>
    <t>512596  Contribuciones y Afiliaciones</t>
  </si>
  <si>
    <t>SEGUROS</t>
  </si>
  <si>
    <t>51309503  Seguro medico</t>
  </si>
  <si>
    <t>51309504  Riesgos profesionales estudian</t>
  </si>
  <si>
    <t>513096  Seguros Varios</t>
  </si>
  <si>
    <t>SERVICIOS</t>
  </si>
  <si>
    <t>51350501  Aseo</t>
  </si>
  <si>
    <t>51350502  Vigilancia</t>
  </si>
  <si>
    <t>51351001  Temporales</t>
  </si>
  <si>
    <t>51352501  Acueducto y alcantarillado</t>
  </si>
  <si>
    <t>51353001  Energia electrica</t>
  </si>
  <si>
    <t>51353501  Telefono</t>
  </si>
  <si>
    <t>51355501  Gas</t>
  </si>
  <si>
    <t>51356001  Publicidad pregrado</t>
  </si>
  <si>
    <t>51356002  Publicidad posgrado</t>
  </si>
  <si>
    <t>51356003  Publicidad institucional</t>
  </si>
  <si>
    <t>51356004  Publicidad educacion continua</t>
  </si>
  <si>
    <t>513599  Otros Servicios</t>
  </si>
  <si>
    <t>GASTOS LEGALES</t>
  </si>
  <si>
    <t>514096  Gastos Legales</t>
  </si>
  <si>
    <t>MANTENIMIENTO Y REPARACIONES</t>
  </si>
  <si>
    <t>514596  Mantenimiento y Reparaciones</t>
  </si>
  <si>
    <t>ADECUACION E INSTALACION</t>
  </si>
  <si>
    <t>515096  Adecuacion e Instalacion</t>
  </si>
  <si>
    <t>GASTOS DE VIAJE</t>
  </si>
  <si>
    <t>515596  Gastos de Viaje</t>
  </si>
  <si>
    <t>DEPRECIACIONES</t>
  </si>
  <si>
    <t>516096  Depreciaciones</t>
  </si>
  <si>
    <t>AMORTIZACIONES</t>
  </si>
  <si>
    <t>516598  Licencias Temporales</t>
  </si>
  <si>
    <t>DIVERSOS</t>
  </si>
  <si>
    <t>519594  Otros</t>
  </si>
  <si>
    <t>51959596  Otros Gastos Academicos</t>
  </si>
  <si>
    <t>519596  Becas</t>
  </si>
  <si>
    <t>519597  Impresos y Publicaciones</t>
  </si>
  <si>
    <t>519598  Libros, Periodicos y Revistas</t>
  </si>
  <si>
    <t>PROVISIONES</t>
  </si>
  <si>
    <t>519996  Provisiones</t>
  </si>
  <si>
    <t>COSTO DE VENTAS</t>
  </si>
  <si>
    <t>616096  Inventario Tienda Javeriana</t>
  </si>
  <si>
    <t>616097  Inventario cafeterias</t>
  </si>
  <si>
    <t>INGRESOS NO OPERACIONALES</t>
  </si>
  <si>
    <t>INGRESOS (FINANCIEROS)</t>
  </si>
  <si>
    <t>421096  Ingresos Financieros</t>
  </si>
  <si>
    <t>421097  Ingresos Financieros Intereses</t>
  </si>
  <si>
    <t>INGRESOS (NO FINANCIEROS)</t>
  </si>
  <si>
    <t>42050501  Venta de lacteos</t>
  </si>
  <si>
    <t>42050502  Venta de ganado</t>
  </si>
  <si>
    <t>42201001  Construcciones y edificios</t>
  </si>
  <si>
    <t>P_42359501_Otros Ingresos No Oper X Servi</t>
  </si>
  <si>
    <t>42959501  Donaciones</t>
  </si>
  <si>
    <t>42959502  Patroc_aport_y apoyo econ_rec</t>
  </si>
  <si>
    <t>GASTOS NO OPERACIONALES</t>
  </si>
  <si>
    <t>GASTOS DIVERSOS</t>
  </si>
  <si>
    <t>539596  Diversos</t>
  </si>
  <si>
    <t>GASTOS EXTRAORDINARIOS</t>
  </si>
  <si>
    <t>531596  Gastos Extraordinarios</t>
  </si>
  <si>
    <t>GASTOS FINANCIEROS</t>
  </si>
  <si>
    <t>530501  Gastos Financieros</t>
  </si>
  <si>
    <t>PERDIDA EN VENTA Y RETIRO DE BIENES</t>
  </si>
  <si>
    <t>531096  Perdida venta y retiro de bien</t>
  </si>
  <si>
    <t>Resultado operacional</t>
  </si>
  <si>
    <t>Resultado no operacional</t>
  </si>
  <si>
    <t>Total Resultado</t>
  </si>
  <si>
    <t>Cifras  en millones de pesos</t>
  </si>
  <si>
    <t>EBITDA</t>
  </si>
  <si>
    <t>FINDETER</t>
  </si>
  <si>
    <t>RECURSOS ESTIMADOS</t>
  </si>
  <si>
    <t>PROGRAMA</t>
  </si>
  <si>
    <t>% Incremento</t>
  </si>
  <si>
    <t>ARQUITECTURA 1°a 9° semestre</t>
  </si>
  <si>
    <t>ARQUITECTURA 10° semestre</t>
  </si>
  <si>
    <t>DISEÑO INDUSTRIAL</t>
  </si>
  <si>
    <t>BACTERIOLOGÍA</t>
  </si>
  <si>
    <t>BIOLOGÍA</t>
  </si>
  <si>
    <t>NUTRICIÓN Y DIETÉTICA</t>
  </si>
  <si>
    <t>MICROBIOLOGÍA INDUSTRIAL</t>
  </si>
  <si>
    <t>MICROBIOLOGÍA AGRÍCOLA Y VETERINARIA</t>
  </si>
  <si>
    <t>MATEMÁTICAS</t>
  </si>
  <si>
    <t>ADMINISTRACIÓN DE EMPRESAS DIURNA</t>
  </si>
  <si>
    <t>ADMINISTRACIÓN DE EMPRESAS NOCTURNA 1°a 5° semestre</t>
  </si>
  <si>
    <t xml:space="preserve">ADMINISTRACIÓN DE EMPRESAS NOCTURNA 6° y 7° semestre </t>
  </si>
  <si>
    <t xml:space="preserve">ADMINISTRACIÓN DE EMPRESAS NOCTURNA 8° semestre </t>
  </si>
  <si>
    <t>ECONOMÍA</t>
  </si>
  <si>
    <t>CONTADURÍA PUBLICA NOCTURNO</t>
  </si>
  <si>
    <t>CONTADURÍA PUBLICA DIURNA</t>
  </si>
  <si>
    <t>COMUNICACIÓN SOCIAL</t>
  </si>
  <si>
    <t>LICENCIATURA EN LENGUAS MODERNAS</t>
  </si>
  <si>
    <t>CIENCIA DE LA INFORMACIÓN - BIBLIOTECOLOGÍA 1° a 5° semestre (Diurna)</t>
  </si>
  <si>
    <t>CIENCIA DE LA INFORMACIÓN - BIBLIOTECOLOGÍA 6° a 10° semestre (Diurna)</t>
  </si>
  <si>
    <t xml:space="preserve">CIENCIA DE LA INFORMACIÓN - BIBLIOTECOLOGÍA 1° a 5° semestre  (Nocturna) </t>
  </si>
  <si>
    <t xml:space="preserve">CIENCIA DE LA INFORMACIÓN - BIBLIOTECOLOGÍA 6° a 10° semestre  (Nocturna) </t>
  </si>
  <si>
    <t>DERECHO</t>
  </si>
  <si>
    <t>ENFERMERÍA</t>
  </si>
  <si>
    <t>ESTUDIOS MUSICALES</t>
  </si>
  <si>
    <t>ARTES VISUALES</t>
  </si>
  <si>
    <t>ARTES ESCÉNICAS</t>
  </si>
  <si>
    <t>HISTORIA</t>
  </si>
  <si>
    <t>ESTUDIOS LITERARIOS</t>
  </si>
  <si>
    <t>ANTROPOLOGÍA</t>
  </si>
  <si>
    <t>SOCIOLOGÍA</t>
  </si>
  <si>
    <t>FILOSOFÍA</t>
  </si>
  <si>
    <t>LICENCIATURA EN FILOSOFÍA</t>
  </si>
  <si>
    <t>INGENIERÍA CIVIL</t>
  </si>
  <si>
    <t>INGENIERÍA ELECTRÓNICA</t>
  </si>
  <si>
    <t>INGENIERÍA INDUSTRIAL</t>
  </si>
  <si>
    <t>INGENIERÍA DE SISTEMAS</t>
  </si>
  <si>
    <t>MEDICINA</t>
  </si>
  <si>
    <t>PSICOLOGÍA</t>
  </si>
  <si>
    <t>ODONTOLOGIA</t>
  </si>
  <si>
    <t>CIENCIA POLÍTICA</t>
  </si>
  <si>
    <t>RELACIONES INTERNACIONALES</t>
  </si>
  <si>
    <t>ECOLOGÍA</t>
  </si>
  <si>
    <t>TEOLOGÍA</t>
  </si>
  <si>
    <t>LICENCIATURA EN TEOLOGÍA</t>
  </si>
  <si>
    <t>LICENCIATURA EN CIENCIAS RELIGIOSAS A DISTANCIA</t>
  </si>
  <si>
    <t>LICENCIATURA EN CIENCIAS RELIGIOSAS</t>
  </si>
  <si>
    <t>FACULTAD DE EDUCACIÓN</t>
  </si>
  <si>
    <t>LICENCIATURA EN PEDAGOGÍA INFANTIL</t>
  </si>
  <si>
    <t>LICENCIATURA EN EDUCACIÓN BÁSICA CON ÉNFASIS EN HUMANIDADES Y LENGUA CASTELLANA</t>
  </si>
  <si>
    <t>Valor Matrícula 2016</t>
  </si>
  <si>
    <t>Valor Matrícula 2015</t>
  </si>
  <si>
    <t>Proyección Estudiantes Matriculados 2016-1</t>
  </si>
  <si>
    <t>Proyección Estudiantes Matriculados 2016-2</t>
  </si>
  <si>
    <t>Ingresos proyectados 2016-1</t>
  </si>
  <si>
    <t>Ingresos proyectados 2016-2</t>
  </si>
  <si>
    <t> permanente</t>
  </si>
  <si>
    <t> nov-15</t>
  </si>
  <si>
    <t>dic-17 </t>
  </si>
  <si>
    <t>dic-16 </t>
  </si>
  <si>
    <t>Total Ingresos proyectados por matrículas 2016</t>
  </si>
  <si>
    <t>Nota: Debido a que hay estudiantes que pagan media matrícula, el  ingreso total estimado por matrículas y para cada periodo no es igual a la multiplicación del número de estudiantes por el valor de la matrícula</t>
  </si>
  <si>
    <t>MAESTRÍA EN PATRIMONIO CULTURAL Y TERRITORIO</t>
  </si>
  <si>
    <t>MAESTRÍA EN PLANEACIÓN URBANA Y REGIONAL</t>
  </si>
  <si>
    <t>MAESTRÍA EN DISEÑO E INNOVACIÓN DE PRODUCTOS Y SERVICIOS</t>
  </si>
  <si>
    <t>ESPECIALIZACIÓN EN DISEÑO Y GERENCIA DE PRODUCTO PARA LA EXPORTACIÓN</t>
  </si>
  <si>
    <t>ESPECIALIZACIÓN EN MICROBIOLOGÍA MEDICA</t>
  </si>
  <si>
    <t>ESPECIALIZACIÓN EN  HEMATOLOGÍA EN EL LABORATORIO CLÍNICO Y MANEJO DEL BANCO DE SANGRE</t>
  </si>
  <si>
    <t>ESPECIALIZACIÓN EN ANÁLISIS QUÍMICO INSTRUMENTAL</t>
  </si>
  <si>
    <t>ESPECIALIZACIÓN EN BIOQUÍMICA CLÍNICA</t>
  </si>
  <si>
    <t>MAESTRÍA EN CIENCIAS BIOLÓGICAS</t>
  </si>
  <si>
    <t>DOCTORADO EN CIENCIAS BIOLÓGICAS</t>
  </si>
  <si>
    <t>MAESTRÍA EN FÍSICA MÉDICA</t>
  </si>
  <si>
    <t>INSTITUTO DE BIOÉTICA</t>
  </si>
  <si>
    <t>ESPECIALIZACIÓN EN BIOÉTICA</t>
  </si>
  <si>
    <t>MAESTRÍA EN BIOÉTICA</t>
  </si>
  <si>
    <t>MAESTRÍA EN ECONOMÍA 1°semestre</t>
  </si>
  <si>
    <t>MAESTRÍA EN ECONOMÍA 2° a 4° semestre</t>
  </si>
  <si>
    <t>ESPECIALIZACIÓN EN ECONOMÍA PARA NO ECONOMISTAS</t>
  </si>
  <si>
    <t>MAESTRÍA EN ADMINISTRACIÓN DE SALUD</t>
  </si>
  <si>
    <t xml:space="preserve">ESPECIALIZACIÓN EN ADMINISTRACIÓN DE SALUD: ÉNFASIS EN SEGURIDAD SOCIAL </t>
  </si>
  <si>
    <t xml:space="preserve">ESPECIALIZACIÓN EN GERENCIA HOSPITALARIA </t>
  </si>
  <si>
    <t>ESPECIALIZACIÓN EN GERENCIA DE LA CALIDAD DE LOS SERVICIOS DE SALUD</t>
  </si>
  <si>
    <t>MAESTRÍA EN SALUD PUBLICA</t>
  </si>
  <si>
    <t>ESPECIALIZACIÓN EN GERENCIA FINANCIERA</t>
  </si>
  <si>
    <t>ESPECIALIZACIÓN EN GERENCIA DEL TALENTO HUMANO - 1° Trimestre</t>
  </si>
  <si>
    <t xml:space="preserve">ESPECIALIZACIÓN EN GERENCIA DEL TALENTO HUMANO - 2° y 3° trimestre   </t>
  </si>
  <si>
    <t>ESPECIALIZACIÓN EN GERENCIA DEL TALENTO HUMANO - PEREIRA</t>
  </si>
  <si>
    <t>ESPECIALIZACIÓN EN GERENCIA DE MERCADEO</t>
  </si>
  <si>
    <t>ESPECIALIZACIÓN EN GERENCIA INTERNACIONAL</t>
  </si>
  <si>
    <t>ESPECIALIZACIÓN EN GESTIÓN TECNOLÓGICA</t>
  </si>
  <si>
    <t>MAESTRÍA EN ADMINISTRACIÓN - 1° semestre</t>
  </si>
  <si>
    <t>MAESTRÍA EN ADMINISTRACIÓN - 2° y 3° semestre</t>
  </si>
  <si>
    <t>MAESTRÍA EN ADMINISTRACIÓN - 4° semestre</t>
  </si>
  <si>
    <t>ESPECIALIZACIÓN EN REVISORÍA FISCAL</t>
  </si>
  <si>
    <t>ESPECIALIZACIÓN EN CONTABILIDAD FINANCIERA INTERNACIONAL</t>
  </si>
  <si>
    <t>ESPECIALIZACIÓN EN CONTABILIDAD FINANCIERA INTERNACIONAL - PEREIRA</t>
  </si>
  <si>
    <t>ESPECIALIZACIÓN EN CONTABILIDAD FINANCIERA INTERNACIONAL - BARRANQUILLA</t>
  </si>
  <si>
    <t>ESPECIALIZACIÓN EN CONTABILIDAD GERENCIAL</t>
  </si>
  <si>
    <t>ESPECIALIZACIÓN EN ASEGURAMIENTO Y CONTROL INTERNO</t>
  </si>
  <si>
    <t>MAESTRÍA EN GESTIÓN AMBIENTAL PARA DESARROLLO SOSTENIBLE</t>
  </si>
  <si>
    <t>MAESTRÍA EN DESARROLLO RURAL</t>
  </si>
  <si>
    <t>DOCTORADO EN ESTUDIOS AMBIENTALES Y RURALES</t>
  </si>
  <si>
    <t>ESPECIALIZACIÓN EN GESTIÓN DE EMPRESAS DEL SECTOR SOLIDARIO</t>
  </si>
  <si>
    <t>MAESTRÍA EN CONSERVACIÓN Y USO DE BIODIVERSIDAD</t>
  </si>
  <si>
    <t>MAESTRÍA EN COMUNICACIÓN</t>
  </si>
  <si>
    <t>ESPECIALIZACIÓN EN TELEVISIÓN</t>
  </si>
  <si>
    <t>ESPECIALIZACIÓN EN COMUNICACIÓN ORGANIZACIONAL</t>
  </si>
  <si>
    <t>MAESTRÍA EN LINGÜÍSTICA APLICADA DEL ESPAÑOL COMO LENGUA EXTRANJERA</t>
  </si>
  <si>
    <t>MAESTRÍA EN ARCHIVÍSTICA HISTORIA Y MEMORIA</t>
  </si>
  <si>
    <t>DOCTORADO EN CIENCIAS JURÍDICAS</t>
  </si>
  <si>
    <t>MAESTRÍA EN DERECHO DE SEGUROS</t>
  </si>
  <si>
    <t>MAESTRÍA EN DERECHO ECONÓMICO</t>
  </si>
  <si>
    <t>MAESTRÍA EN DERECHO CONSTITUCIONAL</t>
  </si>
  <si>
    <t>MAESTRÍA EN DERECHO ADMINISTRATIVO</t>
  </si>
  <si>
    <t>ESPECIALIZACIÓN EN DERECHO TRIBUTARIO</t>
  </si>
  <si>
    <t>ESPECIALIZACIÓN EN DERECHO LABORAL</t>
  </si>
  <si>
    <t>ESPECIALIZACIÓN EN DERECHO DEL MERCADO DE CAPITALES</t>
  </si>
  <si>
    <t>ESPECIALIZACIÓN EN DERECHO DE LA COMPETENCIA Y DEL LIBRE COMERCIO</t>
  </si>
  <si>
    <t>ESPECIALIZACIÓN EN DERECHO MEDICO</t>
  </si>
  <si>
    <t>ESPECIALIZACIÓN EN DERECHO COMERCIAL</t>
  </si>
  <si>
    <t>ESPECIALIZACIÓN EN DERECHO DE SEGUROS</t>
  </si>
  <si>
    <t>ESPECIALIZACIÓN EN DERECHO DE FAMILIA</t>
  </si>
  <si>
    <t>ESPECIALIZACIÓN EN DERECHO URBANÍSTICO</t>
  </si>
  <si>
    <t>ESPECIALIZACIÓN EN DERECHO DE SEGUROS - MEDELLÍN</t>
  </si>
  <si>
    <t>ESPECIALIZACIÓN EN DERECHO DE LA SEGURIDAD SOCIAL</t>
  </si>
  <si>
    <t>ESPECIALIZACIÓN EN  DERECHO SUSTANTIVO Y CONTENCIOSO CONSTITUCIONAL</t>
  </si>
  <si>
    <t>ESPECIALIZACIÓN EN DERECHO DE SOCIEDADES</t>
  </si>
  <si>
    <t>ESPECIALIZACIÓN EN DERECHO ADMINISTRATIVO</t>
  </si>
  <si>
    <t>ESPECIALIZACIÓN EN ENFERMERÍA PEDIÁTRICA</t>
  </si>
  <si>
    <t>ESPECIALIZACIÓN EN ENFERMERÍA EN CUIDADO CRITICO</t>
  </si>
  <si>
    <t>ESPECIALIZACIÓN  EN CUIDADO RESPIRATORIO</t>
  </si>
  <si>
    <t>ESPECIALIZACIÓN EN ENFERMERÍA ONCOLÓGICA</t>
  </si>
  <si>
    <t>ESPECIALIZACIÓN EN SALUD OCUPACIONAL</t>
  </si>
  <si>
    <t>MAESTRÍA EN CUIDADO DE ENFERMERÍA AL ADULTO MAYOR</t>
  </si>
  <si>
    <t>MAESTRÍA EN ENFERMERÍA EN CUIDADO CRITICO</t>
  </si>
  <si>
    <t>MAESTRÍA EN ENFERMERÍA EN CUIDADO PALIATIVO</t>
  </si>
  <si>
    <t>MAESTRÍA EN ENFERMERÍA ONCOLÓGICA</t>
  </si>
  <si>
    <t>ESPECIALIZACIÓN EN DIRECCIÓN DE COROS INFANTILES Y JUVENILES</t>
  </si>
  <si>
    <t>MAESTRÍA EN MÚSICA</t>
  </si>
  <si>
    <t>MAESTRÍA EN CREACIÓN AUDIOVISUAL</t>
  </si>
  <si>
    <t>MAESTRÍA EN LITERATURA</t>
  </si>
  <si>
    <t>MAESTRÍA EN HISTORIA</t>
  </si>
  <si>
    <t>MAESTRÍA EN ESTUDIOS CULTURALES</t>
  </si>
  <si>
    <t>DOCTORADO EN CIENCIAS SOCIALES Y HUMANAS</t>
  </si>
  <si>
    <t>MAESTRÍA EN FILOSOFÍA</t>
  </si>
  <si>
    <t>DOCTORADO EN FILOSOFÍA</t>
  </si>
  <si>
    <t>ESPECIALIZACIÓN EN GERENCIA DE CONSTRUCCIONES</t>
  </si>
  <si>
    <t>ESPECIALIZACIÓN EN SISTEMAS GERENCIALES DE INGENIERÍA</t>
  </si>
  <si>
    <t>MAESTRÍA EN INGENIERÍA  ELECTRÓNICA</t>
  </si>
  <si>
    <t>ESPECIALIZACIÓN GEOTECNIA VIAL Y PAVIMENTOS</t>
  </si>
  <si>
    <t>ESPECIALIZACIÓN EN TECNOLOGÍA DE LA CONSTRUCCIÓN DE EDIFICACIONES</t>
  </si>
  <si>
    <t>ESPECIALIZACIÓN EN ARQUITECTURA EMPRESARIAL DE SOFTWARE</t>
  </si>
  <si>
    <t>MAESTRÍA EN HIDROSISTEMAS</t>
  </si>
  <si>
    <t>ESPECIALIZACIÓN INGENIERÍA DE OPERACIONES EN MANUFACTURA Y SERVICIOS</t>
  </si>
  <si>
    <t>MAESTRÍA EN INGENIERA CIVIL</t>
  </si>
  <si>
    <t>MAESTRÍA EN INGENIERÍA INDUSTRIAL</t>
  </si>
  <si>
    <t>DOCTORADO EN INGENIERÍA</t>
  </si>
  <si>
    <t>MAESTRÍA EN INGENIERÍA DE SISTEMAS Y COMPUTACIÓN</t>
  </si>
  <si>
    <t>DOCTORADO EN EPIDEMIOLOGIA CLÍNICA</t>
  </si>
  <si>
    <t>ESPECIALIZACIÓN EN NEFROLOGÍA</t>
  </si>
  <si>
    <t>ESPECIALIZACIÓN EN GASTROENTEROLOGÍA Y ENDOSCOPIA DIGESTIVA</t>
  </si>
  <si>
    <t>ESPECIALIZACIÓN EN NEUROLOGÍA</t>
  </si>
  <si>
    <t>ESPECIALIZACIÓN EN NEUROCIRUGÍA</t>
  </si>
  <si>
    <t>ESPECIALIZACIÓN GENÉTICA MEDICA</t>
  </si>
  <si>
    <t>MAESTRÍA EN EPIDEMIOLOGIA CLÍNICA</t>
  </si>
  <si>
    <t>MAESTRÍA EN BIOESTADÍSTICA</t>
  </si>
  <si>
    <t>ESPECIALIZACIÓN EN PATOLOGÍA</t>
  </si>
  <si>
    <t>ESPECIALIZACIÓN EN MEDICINA INTERNA</t>
  </si>
  <si>
    <t>ESPECIALIZACIÓN EN PSIQUIATRÍA GENERAL</t>
  </si>
  <si>
    <t>ESPECIALIZACIÓN EN PSIQUIATRÍA DE ENLACE</t>
  </si>
  <si>
    <t>ESPECIALIZACIÓN EN PSIQUIATRÍA DE NIÑOS Y ADOLESCENTES</t>
  </si>
  <si>
    <t>ESPECIALIZACIÓN EN PEDIATRÍA</t>
  </si>
  <si>
    <t>ESPECIALIZACIÓN EN GINECOLOGÍA Y OBSTETRICIA</t>
  </si>
  <si>
    <t>ESPECIALIZACIÓN EN CIRUGÍA GENERAL</t>
  </si>
  <si>
    <t>ESPECIALIZACIÓN EN ANESTESIOLOGÍA</t>
  </si>
  <si>
    <t>ESPECIALIZACIÓN EN NEUMOLOGÍA</t>
  </si>
  <si>
    <t>ESPECIALIZACIÓN EN OFTALMOLOGÍA</t>
  </si>
  <si>
    <t>ESPECIALIZACIÓN EN ORTOPEDIA Y TRAUMATOLOGÍA</t>
  </si>
  <si>
    <t>ESPECIALIZACIÓN EN CIRUGÍA CARDIOVASCULAR</t>
  </si>
  <si>
    <t>ESPECIALIZACIÓN EN OTORRINOLARINGOLOGÍA</t>
  </si>
  <si>
    <t>ESPECIALIZACIÓN EN RADIOLOGÍA</t>
  </si>
  <si>
    <t>ESPECIALIZACIÓN EN UROLOGÍA</t>
  </si>
  <si>
    <t>ESPECIALIZACIÓN EN ENDOCRINOLOGÍA</t>
  </si>
  <si>
    <t>ESPECIALIZACIÓN EN CARDIOLOGÍA</t>
  </si>
  <si>
    <t>ESPECIALIZACIÓN EN ORTOPEDIA INFANTIL</t>
  </si>
  <si>
    <t>ESPECIALIZACIÓN EN MEDICINA FAMILIAR</t>
  </si>
  <si>
    <t>ESPECIALIZACIÓN EN CIRUGÍA PLÁSTICA</t>
  </si>
  <si>
    <t>ESPECIALIZACIÓN EN ELECTROFISIOLOGÍA CLÍNICA, ESTIMULACIÓN Y ARRITMIAS CARDIACAS</t>
  </si>
  <si>
    <t>ESPECIALIZACIÓN EN HEMODINAMIA Y CARDIOLOGÍA INTERVENCIONISTA</t>
  </si>
  <si>
    <t>ESPECIALIZACIÓN EN MEDICINA DE URGENCIAS</t>
  </si>
  <si>
    <t>ESPECIALIZACIÓN EN MEDICINA CRITICA Y CUIDADO INTENSIVO</t>
  </si>
  <si>
    <t>ESPECIALIZACIÓN EN GERIATRÍA</t>
  </si>
  <si>
    <t>ESPECIALIZACIÓN EN TERAPIA SISTÉMICA</t>
  </si>
  <si>
    <t>MAESTRÍA EN PSICOLOGÍA CLÍNICA</t>
  </si>
  <si>
    <t>ESPECIALIZACIÓN EN ENDODONCIA</t>
  </si>
  <si>
    <t>ESPECIALIZACIÓN EN PATOLOGÍA Y CIRUGÍA BUCAL</t>
  </si>
  <si>
    <t>ESPECIALIZACIÓN EN ORTODONCIA</t>
  </si>
  <si>
    <t>ESPECIALIZACIÓN EN PERIODONCIA</t>
  </si>
  <si>
    <t>ESPECIALIZACIÓN EN REHABILITACIÓN ORAL</t>
  </si>
  <si>
    <t>ESPECIALIZACIÓN EN ODONTOPEDIATRIA</t>
  </si>
  <si>
    <t>ESPECIALIZACIÓN EN CIRUGÍA MAXILOFACIAL</t>
  </si>
  <si>
    <t>MAESTRÍA EN DERECHO CANÓNICO</t>
  </si>
  <si>
    <t>DOCTORADO EN DERECHO CANÓNICO</t>
  </si>
  <si>
    <t>MAESTRÍA ESTUDIOS POLÍTICOS</t>
  </si>
  <si>
    <t>MAESTRÍA EN POLÍTICA SOCIAL</t>
  </si>
  <si>
    <t>MAESTRÍA RELACIONES INTERNACIONALES</t>
  </si>
  <si>
    <t>ESPECIALIZACIÓN EN RESOLUCIÓN DE CONFLICTOS</t>
  </si>
  <si>
    <t>ESPECIALIZACIÓN EN OPINIÓN PUBLICA Y MERCADEO POLÍTICO</t>
  </si>
  <si>
    <t>MAESTRÍA EN ESTUDIOS LATINOAMERICANOS</t>
  </si>
  <si>
    <t>ESPECIALIZACIÓN EN GOBIERNO Y GESTIÓN PUBLICA TERRITORIALES</t>
  </si>
  <si>
    <t>ESPECIALIZACIÓN EN GOBIERNO Y GESTIÓN PUBLICA TERRITORIALES - BARRANQUILLA</t>
  </si>
  <si>
    <t>MAESTRÍA EN ESTUDIOS DE PAZ Y RESOLUCIÓN DE CONFLICTOS</t>
  </si>
  <si>
    <t>MAESTRÍA EN TEOLOGÍA</t>
  </si>
  <si>
    <t>DOCTORADO EN TEOLOGÍA</t>
  </si>
  <si>
    <t>MAESTRÍA EN EDUCACIÓN</t>
  </si>
  <si>
    <t>INSCRIPCIONES</t>
  </si>
  <si>
    <t>CARNE</t>
  </si>
  <si>
    <t>OTROS</t>
  </si>
  <si>
    <t>OTROS CONCEPTOS</t>
  </si>
  <si>
    <t>Tarifa 2016</t>
  </si>
  <si>
    <t>Alquiler lockers Arquitectura</t>
  </si>
  <si>
    <t xml:space="preserve">Carné (duplicado) </t>
  </si>
  <si>
    <t>Certificación de planes de estudio y programas de asignaturas</t>
  </si>
  <si>
    <t>Certificaciones, constancias y copias actas de grado</t>
  </si>
  <si>
    <t>Traducción de diplomas del latín</t>
  </si>
  <si>
    <t>Derechos de grado</t>
  </si>
  <si>
    <t xml:space="preserve">Derechos de Inscripción Pregrado y Posgrado (Excepto MBA) </t>
  </si>
  <si>
    <t>Derechos de Inscripción Maestría en Administración (MBA)</t>
  </si>
  <si>
    <t>Diploma de grado (original o copia) en español o en latín</t>
  </si>
  <si>
    <t>Evaluación supletoria</t>
  </si>
  <si>
    <t>Instituto de Bioética Servicio de cursos especiales (tutoriales) para estudiantes de la Universidad</t>
  </si>
  <si>
    <t>Preparatorio (repetición de examen o primer examen preparatorio de estudiante que incumplió)</t>
  </si>
  <si>
    <t>Publicación de tesis Facultad de Ciencias Jurídicas</t>
  </si>
  <si>
    <t>Examen de Clasificación en lengua extranjera por segunda vez</t>
  </si>
  <si>
    <t>Reemplazo supervisión Psicología</t>
  </si>
  <si>
    <t>Validación de asignaturas</t>
  </si>
  <si>
    <t>OTROS CONCEPTOS ESTUDIANTES A DISTANCIA</t>
  </si>
  <si>
    <t>Inscripción</t>
  </si>
  <si>
    <t xml:space="preserve">Derechos de grados </t>
  </si>
  <si>
    <t>Total ingresos por matrícula 2015</t>
  </si>
  <si>
    <t>PREGRADO</t>
  </si>
  <si>
    <t>POSGRADO</t>
  </si>
  <si>
    <t>TOTAL PREGRADO</t>
  </si>
  <si>
    <t>TOTAL POSGRADO</t>
  </si>
  <si>
    <t>TOTAL PONTIFICIA UNIVERSIDAD JAVERIANA</t>
  </si>
  <si>
    <t>Ingresos sin incremento Primer Periodo</t>
  </si>
  <si>
    <t>Mayor (Menor) valor Primer Periodo</t>
  </si>
  <si>
    <t>Ingresos sin incremento Segundo Periodo</t>
  </si>
  <si>
    <t>Mayor (Menor) valor Segundo Periodo</t>
  </si>
  <si>
    <t>Total mayor (menor) valor al IPC</t>
  </si>
  <si>
    <t>Pontificia Universidad Javeriana</t>
  </si>
  <si>
    <t>Contenido</t>
  </si>
  <si>
    <r>
      <rPr>
        <sz val="12"/>
        <color theme="1"/>
        <rFont val="Calibri"/>
        <family val="2"/>
        <scheme val="minor"/>
      </rPr>
      <t xml:space="preserve">Convocatorias de incidencia y proyección social  para proyectos relacionados con los temas contenidos en la encíclica </t>
    </r>
    <r>
      <rPr>
        <i/>
        <sz val="12"/>
        <color theme="1"/>
        <rFont val="Calibri"/>
        <family val="2"/>
        <scheme val="minor"/>
      </rPr>
      <t>Laudato si’</t>
    </r>
  </si>
  <si>
    <t>Presupuesto aprobado 2016</t>
  </si>
  <si>
    <t>Valor de los proyectos 2016</t>
  </si>
  <si>
    <t>Recursos para inversiones 2016</t>
  </si>
  <si>
    <t>Proyectos 2016</t>
  </si>
  <si>
    <t>Presupuesto Aprobado 2016</t>
  </si>
  <si>
    <t xml:space="preserve">Recursos para Inversiones 2016 </t>
  </si>
  <si>
    <t>Fuente</t>
  </si>
  <si>
    <t>Monto</t>
  </si>
  <si>
    <t>Participación%</t>
  </si>
  <si>
    <t>Concepto</t>
  </si>
  <si>
    <t xml:space="preserve">Asignación estimada </t>
  </si>
  <si>
    <t>150896 Construcciones en Curso</t>
  </si>
  <si>
    <t>152096 Maquinaria y equipo</t>
  </si>
  <si>
    <t>152401 Equipo de Oficina</t>
  </si>
  <si>
    <t xml:space="preserve">152801 Equipos de computación y comunicación </t>
  </si>
  <si>
    <t>153296 Equipo Médico - Científico</t>
  </si>
  <si>
    <t>17100100 Inversiones software</t>
  </si>
  <si>
    <t>TOTAL ASIGNACIÓN ESTIMADA DE RECURSOS</t>
  </si>
  <si>
    <t>FACULTAD DE ARQUITECTURA Y DISEÑO</t>
  </si>
  <si>
    <t xml:space="preserve">FACULTAD DE CIENCIAS </t>
  </si>
  <si>
    <t>FACULTAD DE CIENCIAS ECONÓMICAS Y ADMINISTRATIVAS</t>
  </si>
  <si>
    <t>FACULTAD DE COMUNICACIÓN  Y LENGUAJE</t>
  </si>
  <si>
    <t xml:space="preserve">FACULTAD DE CIENCIAS JURÍDICAS </t>
  </si>
  <si>
    <t>FACULTAD DE ENFERMERÍA</t>
  </si>
  <si>
    <t>FACULTAD DE ARTES</t>
  </si>
  <si>
    <t>FACULTAD DE CIENCIAS SOCIALES</t>
  </si>
  <si>
    <t>FACULTAD DE FILOSOFÍA</t>
  </si>
  <si>
    <t>FACULTAD DE INGENIERÍA</t>
  </si>
  <si>
    <t>FACULTAD DE MEDICINA</t>
  </si>
  <si>
    <t>FACULTAD DE PSICOLOGÍA</t>
  </si>
  <si>
    <t>FACULTAD DE ODONTOLOGIA</t>
  </si>
  <si>
    <t>FACULTAD DE CIENCIAS POLÍTICAS Y RELACIONES INTERNACIONALES</t>
  </si>
  <si>
    <t>FACULTAD DE TEOLOGÍA</t>
  </si>
  <si>
    <t>FACULTAD DE ESTUDIOS AMBIENTALES Y RURALES</t>
  </si>
  <si>
    <t>Con IPC</t>
  </si>
  <si>
    <t xml:space="preserve">Valores de matrícula 2015 - 2016 </t>
  </si>
  <si>
    <t>% Segunda Fecha de Pago</t>
  </si>
  <si>
    <t>Valor Segunda Fecha de Pago</t>
  </si>
  <si>
    <t>% Tercera Fecha de Pago</t>
  </si>
  <si>
    <t>Valor Tercera Fecha de Pago</t>
  </si>
  <si>
    <t>FACULTAD DE CIENCIAS</t>
  </si>
  <si>
    <t>FACULTAD DE CIENCIAS JURÍDICAS</t>
  </si>
  <si>
    <t>FACULTAD DE DERECHO CANÓNICO</t>
  </si>
  <si>
    <t>% PROMEDIO DE INCREMENTO DE MATRÍCULAS POSGRADO</t>
  </si>
  <si>
    <t>% PROMEDIO DE INCREMENTO DE MATRÍCULAS PUJ</t>
  </si>
  <si>
    <t>% PROMEDIO DE INCREMENTO DE MATRÍCULAS PREGRADO</t>
  </si>
  <si>
    <t>Tarifa 2015</t>
  </si>
  <si>
    <t>% Inc</t>
  </si>
  <si>
    <t xml:space="preserve"> Fuente: Rectoría y Vicerrectorías, Pontificia Universidad Javeriana - Sede Central.</t>
  </si>
  <si>
    <t>Fuente: Dirección Financiera – Vicerrectoría Administrativa, Pontificia Universidad Javeriana - Sede Central.</t>
  </si>
  <si>
    <t xml:space="preserve">Otros Conceptos 2015-2016 </t>
  </si>
  <si>
    <t>Otros conceptos 2015-2016</t>
  </si>
  <si>
    <t xml:space="preserve">Valores de matrícula 2015-2016 </t>
  </si>
  <si>
    <t>Volver al menú</t>
  </si>
  <si>
    <t>Incremento en valores de matrícula y demás derechos pecuniarios - Anexo Sede Central</t>
  </si>
  <si>
    <t>PONTIFICIA UNIVERSIDAD JAVERIANA - SEDE CENTRAL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</si>
</sst>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4" formatCode="_-&quot;$&quot;* #,##0.00_-;\-&quot;$&quot;* #,##0.00_-;_-&quot;$&quot;* &quot;-&quot;??_-;_-@_-"/>
    <numFmt numFmtId="164" formatCode="_(* #,##0.00_);_(* \(#,##0.00\);_(* &quot;-&quot;??_);_(@_)"/>
    <numFmt numFmtId="165" formatCode="&quot;$&quot;#,##0.0"/>
    <numFmt numFmtId="166" formatCode="_(* #,##0_);_(* \(#,##0\);_(* &quot;-&quot;??_);_(@_)"/>
    <numFmt numFmtId="167" formatCode="_-&quot;$&quot;* #,##0_-;\-&quot;$&quot;* #,##0_-;_-&quot;$&quot;* &quot;-&quot;??_-;_-@_-"/>
    <numFmt numFmtId="168" formatCode="0.0%"/>
    <numFmt numFmtId="169" formatCode="&quot;$&quot;#,##0"/>
  </numFmts>
  <fonts count="42"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rgb="FF000000"/>
      <name val="Calibri"/>
      <family val="2"/>
      <scheme val="minor"/>
    </font>
    <font>
      <i/>
      <sz val="12"/>
      <color rgb="FF000000"/>
      <name val="Calibri"/>
      <family val="2"/>
      <scheme val="minor"/>
    </font>
    <font>
      <b/>
      <sz val="16"/>
      <color theme="1"/>
      <name val="Calibri"/>
      <family val="2"/>
      <scheme val="minor"/>
    </font>
    <font>
      <sz val="11"/>
      <color theme="1"/>
      <name val="Calibri"/>
      <family val="2"/>
      <scheme val="minor"/>
    </font>
    <font>
      <sz val="16"/>
      <color theme="1"/>
      <name val="Calibri"/>
      <family val="2"/>
      <scheme val="minor"/>
    </font>
    <font>
      <sz val="10"/>
      <name val="MS Sans Serif"/>
      <family val="2"/>
    </font>
    <font>
      <sz val="11"/>
      <name val="Calibri"/>
      <family val="2"/>
    </font>
    <font>
      <b/>
      <sz val="20"/>
      <color theme="1"/>
      <name val="Calibri"/>
      <family val="2"/>
      <scheme val="minor"/>
    </font>
    <font>
      <b/>
      <sz val="14"/>
      <name val="Calibri"/>
      <family val="2"/>
      <scheme val="minor"/>
    </font>
    <font>
      <b/>
      <sz val="16"/>
      <name val="Calibri"/>
      <family val="2"/>
      <scheme val="minor"/>
    </font>
    <font>
      <b/>
      <sz val="20"/>
      <name val="Calibri"/>
      <family val="2"/>
      <scheme val="minor"/>
    </font>
    <font>
      <sz val="8"/>
      <name val="Arial"/>
      <family val="2"/>
    </font>
    <font>
      <sz val="10"/>
      <name val="Arial"/>
      <family val="2"/>
    </font>
    <font>
      <sz val="8"/>
      <color rgb="FF002060"/>
      <name val="Arial"/>
      <family val="2"/>
    </font>
    <font>
      <b/>
      <sz val="9"/>
      <name val="Arial"/>
      <family val="2"/>
    </font>
    <font>
      <sz val="10"/>
      <name val="Verdana"/>
      <family val="2"/>
    </font>
    <font>
      <b/>
      <sz val="16"/>
      <color rgb="FF0062A1"/>
      <name val="Verdana"/>
      <family val="2"/>
    </font>
    <font>
      <sz val="14"/>
      <color rgb="FF0062A1"/>
      <name val="Verdana"/>
      <family val="2"/>
    </font>
    <font>
      <b/>
      <sz val="11"/>
      <color theme="0"/>
      <name val="Verdana"/>
      <family val="2"/>
    </font>
    <font>
      <u/>
      <sz val="11"/>
      <color theme="10"/>
      <name val="Calibri"/>
      <family val="2"/>
      <scheme val="minor"/>
    </font>
    <font>
      <b/>
      <sz val="11"/>
      <name val="Calibri"/>
      <family val="2"/>
      <scheme val="minor"/>
    </font>
    <font>
      <sz val="11"/>
      <name val="Calibri"/>
      <family val="2"/>
      <scheme val="minor"/>
    </font>
    <font>
      <sz val="6"/>
      <color theme="1"/>
      <name val="Calibri"/>
      <family val="2"/>
      <scheme val="minor"/>
    </font>
    <font>
      <b/>
      <sz val="11"/>
      <color rgb="FF000000"/>
      <name val="Calibri"/>
      <family val="2"/>
      <scheme val="minor"/>
    </font>
    <font>
      <sz val="11"/>
      <color rgb="FF000000"/>
      <name val="Calibri"/>
      <family val="2"/>
      <scheme val="minor"/>
    </font>
    <font>
      <b/>
      <sz val="1"/>
      <color theme="1"/>
      <name val="Calibri"/>
      <family val="2"/>
      <scheme val="minor"/>
    </font>
    <font>
      <b/>
      <sz val="12"/>
      <name val="Calibri"/>
      <family val="2"/>
      <scheme val="minor"/>
    </font>
    <font>
      <sz val="12"/>
      <name val="Calibri"/>
      <family val="2"/>
      <scheme val="minor"/>
    </font>
    <font>
      <b/>
      <u/>
      <sz val="12"/>
      <name val="Calibri"/>
      <family val="2"/>
      <scheme val="minor"/>
    </font>
    <font>
      <sz val="12"/>
      <color rgb="FF002060"/>
      <name val="Calibri"/>
      <family val="2"/>
      <scheme val="minor"/>
    </font>
    <font>
      <sz val="16"/>
      <name val="Calibri"/>
      <family val="2"/>
      <scheme val="minor"/>
    </font>
    <font>
      <b/>
      <sz val="10"/>
      <name val="Arial"/>
      <family val="2"/>
    </font>
    <font>
      <i/>
      <sz val="10"/>
      <color theme="1"/>
      <name val="Calibri"/>
      <family val="2"/>
      <scheme val="minor"/>
    </font>
    <font>
      <i/>
      <sz val="11"/>
      <name val="Calibri"/>
      <family val="2"/>
      <scheme val="minor"/>
    </font>
    <font>
      <i/>
      <sz val="10"/>
      <name val="Calibri"/>
      <family val="2"/>
      <scheme val="minor"/>
    </font>
    <font>
      <i/>
      <sz val="10"/>
      <color rgb="FF000000"/>
      <name val="Calibri"/>
      <family val="2"/>
      <scheme val="minor"/>
    </font>
    <font>
      <b/>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0"/>
      </left>
      <right style="medium">
        <color theme="0"/>
      </right>
      <top style="medium">
        <color theme="0"/>
      </top>
      <bottom style="medium">
        <color theme="0"/>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9">
    <xf numFmtId="0" fontId="0" fillId="0" borderId="0"/>
    <xf numFmtId="44" fontId="8" fillId="0" borderId="0" applyFont="0" applyFill="0" applyBorder="0" applyAlignment="0" applyProtection="0"/>
    <xf numFmtId="9" fontId="8" fillId="0" borderId="0" applyFont="0" applyFill="0" applyBorder="0" applyAlignment="0" applyProtection="0"/>
    <xf numFmtId="0" fontId="10" fillId="0" borderId="0"/>
    <xf numFmtId="0" fontId="17" fillId="0" borderId="0"/>
    <xf numFmtId="164" fontId="17" fillId="0" borderId="0" applyFont="0" applyFill="0" applyBorder="0" applyAlignment="0" applyProtection="0"/>
    <xf numFmtId="164" fontId="8" fillId="0" borderId="0" applyFont="0" applyFill="0" applyBorder="0" applyAlignment="0" applyProtection="0"/>
    <xf numFmtId="0" fontId="23" fillId="3" borderId="0">
      <alignment horizontal="left" vertical="center" indent="1"/>
    </xf>
    <xf numFmtId="0" fontId="24" fillId="0" borderId="0" applyNumberFormat="0" applyFill="0" applyBorder="0" applyAlignment="0" applyProtection="0"/>
  </cellStyleXfs>
  <cellXfs count="282">
    <xf numFmtId="0" fontId="0" fillId="0" borderId="0" xfId="0"/>
    <xf numFmtId="0" fontId="0" fillId="0" borderId="0" xfId="0" applyFont="1"/>
    <xf numFmtId="0" fontId="0" fillId="0" borderId="0" xfId="0" applyFont="1" applyAlignment="1">
      <alignment wrapText="1"/>
    </xf>
    <xf numFmtId="0" fontId="0" fillId="0" borderId="0" xfId="0" applyFont="1" applyAlignment="1">
      <alignment horizontal="center" vertical="center"/>
    </xf>
    <xf numFmtId="0" fontId="0" fillId="0" borderId="1" xfId="0" applyFont="1" applyBorder="1"/>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165" fontId="1" fillId="0" borderId="9" xfId="0" applyNumberFormat="1" applyFont="1" applyBorder="1" applyAlignment="1">
      <alignment horizontal="center" vertical="center"/>
    </xf>
    <xf numFmtId="0" fontId="2" fillId="0" borderId="13" xfId="0" applyFont="1" applyBorder="1" applyAlignment="1">
      <alignment horizontal="justify" vertical="center" wrapText="1"/>
    </xf>
    <xf numFmtId="0" fontId="0" fillId="0" borderId="14" xfId="0" applyFont="1" applyBorder="1"/>
    <xf numFmtId="0" fontId="2" fillId="0" borderId="15" xfId="0" applyFont="1" applyBorder="1" applyAlignment="1">
      <alignment horizontal="justify" vertical="center" wrapText="1"/>
    </xf>
    <xf numFmtId="0" fontId="0" fillId="0" borderId="3" xfId="0" applyFont="1" applyBorder="1"/>
    <xf numFmtId="165" fontId="0" fillId="0" borderId="4" xfId="0" applyNumberFormat="1" applyFont="1" applyBorder="1" applyAlignment="1">
      <alignment horizontal="center" vertical="center"/>
    </xf>
    <xf numFmtId="0" fontId="0" fillId="0" borderId="16" xfId="0" applyFont="1" applyBorder="1"/>
    <xf numFmtId="165" fontId="0" fillId="0" borderId="17" xfId="0" applyNumberFormat="1" applyFont="1" applyBorder="1" applyAlignment="1">
      <alignment horizontal="center" vertical="center"/>
    </xf>
    <xf numFmtId="0" fontId="0" fillId="0" borderId="18" xfId="0" applyFont="1" applyBorder="1"/>
    <xf numFmtId="0" fontId="2" fillId="0" borderId="19" xfId="0" applyFont="1" applyBorder="1" applyAlignment="1">
      <alignment horizontal="justify" vertical="center" wrapText="1"/>
    </xf>
    <xf numFmtId="0" fontId="0" fillId="0" borderId="5" xfId="0" applyFont="1" applyBorder="1"/>
    <xf numFmtId="165" fontId="0" fillId="0" borderId="6" xfId="0" applyNumberFormat="1" applyFont="1" applyBorder="1" applyAlignment="1">
      <alignment horizontal="center" vertical="center"/>
    </xf>
    <xf numFmtId="0" fontId="0" fillId="0" borderId="21" xfId="0" applyFont="1" applyBorder="1"/>
    <xf numFmtId="0" fontId="2" fillId="0" borderId="20" xfId="0" applyFont="1" applyBorder="1" applyAlignment="1">
      <alignment horizontal="justify" vertical="center" wrapText="1"/>
    </xf>
    <xf numFmtId="0" fontId="0" fillId="0" borderId="10" xfId="0" applyFont="1" applyBorder="1"/>
    <xf numFmtId="0" fontId="2" fillId="0" borderId="11" xfId="0" applyFont="1" applyBorder="1" applyAlignment="1">
      <alignment horizontal="justify" vertical="center" wrapText="1"/>
    </xf>
    <xf numFmtId="0" fontId="0" fillId="0" borderId="8" xfId="0" applyFont="1" applyBorder="1"/>
    <xf numFmtId="165" fontId="0" fillId="0" borderId="9" xfId="0" applyNumberFormat="1" applyFont="1" applyBorder="1" applyAlignment="1">
      <alignment horizontal="center" vertical="center"/>
    </xf>
    <xf numFmtId="165" fontId="7" fillId="0" borderId="9" xfId="0" applyNumberFormat="1"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2" fillId="0" borderId="11" xfId="0" applyFont="1" applyFill="1" applyBorder="1" applyAlignment="1">
      <alignment horizontal="justify" vertical="center" wrapText="1"/>
    </xf>
    <xf numFmtId="0" fontId="0" fillId="0" borderId="8" xfId="0" applyFont="1" applyFill="1" applyBorder="1"/>
    <xf numFmtId="165" fontId="0" fillId="0" borderId="9" xfId="0" applyNumberFormat="1" applyFont="1" applyFill="1" applyBorder="1" applyAlignment="1">
      <alignment horizontal="center" vertical="center"/>
    </xf>
    <xf numFmtId="0" fontId="0" fillId="0" borderId="8" xfId="0" applyFont="1" applyFill="1" applyBorder="1" applyAlignment="1">
      <alignment horizontal="center" vertical="center"/>
    </xf>
    <xf numFmtId="17" fontId="0" fillId="0" borderId="3" xfId="0" applyNumberFormat="1" applyFont="1" applyBorder="1" applyAlignment="1">
      <alignment horizontal="center" vertical="center"/>
    </xf>
    <xf numFmtId="165" fontId="1" fillId="0" borderId="23" xfId="0" applyNumberFormat="1" applyFont="1" applyBorder="1" applyAlignment="1">
      <alignment horizontal="center" vertical="center"/>
    </xf>
    <xf numFmtId="165" fontId="1" fillId="0" borderId="22" xfId="0" applyNumberFormat="1" applyFont="1" applyBorder="1" applyAlignment="1">
      <alignment horizontal="center" vertical="center"/>
    </xf>
    <xf numFmtId="17" fontId="0" fillId="0" borderId="1" xfId="0" applyNumberFormat="1" applyFont="1" applyBorder="1" applyAlignment="1">
      <alignment horizontal="center" vertical="center"/>
    </xf>
    <xf numFmtId="17" fontId="0" fillId="0" borderId="5" xfId="0" applyNumberFormat="1" applyFont="1" applyBorder="1" applyAlignment="1">
      <alignment horizontal="center" vertical="center"/>
    </xf>
    <xf numFmtId="17" fontId="0" fillId="0" borderId="8" xfId="0" applyNumberFormat="1" applyFont="1" applyBorder="1" applyAlignment="1">
      <alignment horizontal="center" vertical="center"/>
    </xf>
    <xf numFmtId="0" fontId="0" fillId="0" borderId="8" xfId="0" applyFont="1" applyFill="1" applyBorder="1" applyAlignment="1">
      <alignment horizontal="center"/>
    </xf>
    <xf numFmtId="0" fontId="0" fillId="2" borderId="1" xfId="0" applyFont="1" applyFill="1" applyBorder="1" applyAlignment="1">
      <alignment horizontal="center" vertical="center"/>
    </xf>
    <xf numFmtId="0" fontId="10" fillId="0" borderId="0" xfId="3"/>
    <xf numFmtId="0" fontId="16" fillId="0" borderId="0" xfId="0" applyFont="1" applyBorder="1"/>
    <xf numFmtId="0" fontId="16" fillId="0" borderId="0" xfId="0" applyFont="1" applyBorder="1" applyAlignment="1">
      <alignment horizontal="center"/>
    </xf>
    <xf numFmtId="168" fontId="16" fillId="0" borderId="0" xfId="2" applyNumberFormat="1" applyFont="1" applyBorder="1" applyAlignment="1">
      <alignment horizontal="center"/>
    </xf>
    <xf numFmtId="0" fontId="19" fillId="0" borderId="0" xfId="0" applyFont="1" applyFill="1" applyBorder="1" applyAlignment="1">
      <alignment horizontal="left"/>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13" xfId="0" applyFont="1" applyBorder="1" applyAlignment="1">
      <alignment horizontal="center" vertical="center"/>
    </xf>
    <xf numFmtId="0" fontId="1" fillId="0" borderId="37" xfId="0" applyFont="1" applyBorder="1"/>
    <xf numFmtId="0" fontId="11" fillId="0" borderId="1" xfId="0" applyFont="1" applyBorder="1" applyAlignment="1">
      <alignment horizontal="center" vertical="center"/>
    </xf>
    <xf numFmtId="17" fontId="11" fillId="0" borderId="1" xfId="0" applyNumberFormat="1" applyFont="1" applyBorder="1" applyAlignment="1">
      <alignment horizontal="center" vertical="center"/>
    </xf>
    <xf numFmtId="165" fontId="1" fillId="0" borderId="40" xfId="0" applyNumberFormat="1" applyFont="1" applyBorder="1" applyAlignment="1">
      <alignment horizontal="center" vertical="center"/>
    </xf>
    <xf numFmtId="0" fontId="11" fillId="0" borderId="3" xfId="0" applyFont="1" applyBorder="1" applyAlignment="1">
      <alignment horizontal="center" vertical="center"/>
    </xf>
    <xf numFmtId="0" fontId="0" fillId="0" borderId="15" xfId="0" applyFont="1" applyBorder="1" applyAlignment="1">
      <alignment horizontal="center" vertical="center"/>
    </xf>
    <xf numFmtId="0" fontId="11" fillId="0" borderId="5" xfId="0" applyFont="1" applyBorder="1" applyAlignment="1">
      <alignment horizontal="center" vertical="center"/>
    </xf>
    <xf numFmtId="0" fontId="0" fillId="0" borderId="20" xfId="0" applyFont="1" applyBorder="1" applyAlignment="1">
      <alignment horizontal="center" vertical="center"/>
    </xf>
    <xf numFmtId="168" fontId="16" fillId="0" borderId="0" xfId="2" applyNumberFormat="1" applyFont="1" applyBorder="1" applyAlignment="1">
      <alignment horizontal="center" vertical="center"/>
    </xf>
    <xf numFmtId="167" fontId="16" fillId="0" borderId="0" xfId="1" applyNumberFormat="1" applyFont="1" applyBorder="1" applyAlignment="1">
      <alignment horizontal="center" vertical="center"/>
    </xf>
    <xf numFmtId="10" fontId="10" fillId="0" borderId="0" xfId="3" applyNumberFormat="1"/>
    <xf numFmtId="0" fontId="10" fillId="0" borderId="0" xfId="3" applyFill="1"/>
    <xf numFmtId="10" fontId="10" fillId="0" borderId="0" xfId="3" applyNumberFormat="1" applyFill="1"/>
    <xf numFmtId="166" fontId="17" fillId="0" borderId="0" xfId="5" applyNumberFormat="1" applyFont="1"/>
    <xf numFmtId="166" fontId="10" fillId="0" borderId="0" xfId="3" applyNumberFormat="1"/>
    <xf numFmtId="0" fontId="16" fillId="2" borderId="0" xfId="0" applyFont="1" applyFill="1" applyBorder="1"/>
    <xf numFmtId="0" fontId="20" fillId="2" borderId="0" xfId="0" applyFont="1" applyFill="1" applyBorder="1"/>
    <xf numFmtId="0" fontId="20" fillId="2" borderId="0" xfId="0" applyFont="1" applyFill="1" applyBorder="1" applyAlignment="1"/>
    <xf numFmtId="0" fontId="20" fillId="4" borderId="0" xfId="0" applyFont="1" applyFill="1" applyBorder="1" applyAlignment="1"/>
    <xf numFmtId="0" fontId="21" fillId="2" borderId="0" xfId="0" applyFont="1" applyFill="1" applyBorder="1"/>
    <xf numFmtId="0" fontId="22" fillId="2" borderId="0" xfId="0" applyFont="1" applyFill="1" applyBorder="1"/>
    <xf numFmtId="0" fontId="23" fillId="3" borderId="0" xfId="7">
      <alignment horizontal="left" vertical="center" indent="1"/>
    </xf>
    <xf numFmtId="0" fontId="24" fillId="5" borderId="43" xfId="8" applyFill="1" applyBorder="1" applyAlignment="1">
      <alignment horizontal="left" vertical="center" indent="2"/>
    </xf>
    <xf numFmtId="0" fontId="25" fillId="0" borderId="1" xfId="3" applyFont="1" applyFill="1" applyBorder="1" applyAlignment="1">
      <alignment horizontal="center" vertical="center" wrapText="1"/>
    </xf>
    <xf numFmtId="0" fontId="26" fillId="0" borderId="0" xfId="0" applyFont="1"/>
    <xf numFmtId="0" fontId="25" fillId="0" borderId="1" xfId="3" applyFont="1" applyFill="1" applyBorder="1" applyAlignment="1">
      <alignment horizontal="left"/>
    </xf>
    <xf numFmtId="0" fontId="26" fillId="0" borderId="1" xfId="3" applyFont="1" applyFill="1" applyBorder="1" applyAlignment="1">
      <alignment horizontal="left" indent="2"/>
    </xf>
    <xf numFmtId="0" fontId="25" fillId="0" borderId="1" xfId="3" applyFont="1" applyFill="1" applyBorder="1" applyAlignment="1">
      <alignment horizontal="left" indent="1"/>
    </xf>
    <xf numFmtId="0" fontId="25" fillId="0" borderId="1" xfId="3" applyFont="1" applyFill="1" applyBorder="1"/>
    <xf numFmtId="0" fontId="26" fillId="0" borderId="0" xfId="3" applyFont="1"/>
    <xf numFmtId="167" fontId="25" fillId="0" borderId="1" xfId="1" applyNumberFormat="1" applyFont="1" applyFill="1" applyBorder="1" applyAlignment="1">
      <alignment shrinkToFit="1"/>
    </xf>
    <xf numFmtId="167" fontId="26" fillId="0" borderId="1" xfId="1" applyNumberFormat="1" applyFont="1" applyFill="1" applyBorder="1" applyProtection="1"/>
    <xf numFmtId="167" fontId="26" fillId="0" borderId="0" xfId="1" applyNumberFormat="1" applyFont="1"/>
    <xf numFmtId="167" fontId="26" fillId="0" borderId="0" xfId="1" applyNumberFormat="1" applyFont="1" applyAlignment="1">
      <alignment shrinkToFit="1"/>
    </xf>
    <xf numFmtId="167" fontId="25" fillId="0" borderId="1" xfId="1" applyNumberFormat="1" applyFont="1" applyFill="1" applyBorder="1"/>
    <xf numFmtId="0" fontId="27" fillId="0" borderId="0" xfId="0" applyFont="1" applyAlignment="1">
      <alignment horizontal="center" vertical="center"/>
    </xf>
    <xf numFmtId="0" fontId="28" fillId="0" borderId="2" xfId="0" applyFont="1" applyBorder="1" applyAlignment="1">
      <alignment horizontal="center" vertical="center"/>
    </xf>
    <xf numFmtId="0" fontId="28" fillId="0" borderId="44" xfId="0" applyFont="1" applyBorder="1" applyAlignment="1">
      <alignment horizontal="center" vertical="center"/>
    </xf>
    <xf numFmtId="0" fontId="28" fillId="0" borderId="44" xfId="0" applyFont="1" applyBorder="1" applyAlignment="1">
      <alignment horizontal="center" vertical="center" wrapText="1"/>
    </xf>
    <xf numFmtId="0" fontId="29" fillId="0" borderId="45" xfId="0" applyFont="1" applyBorder="1" applyAlignment="1">
      <alignment vertical="center"/>
    </xf>
    <xf numFmtId="6" fontId="29" fillId="0" borderId="46" xfId="0" applyNumberFormat="1" applyFont="1" applyBorder="1" applyAlignment="1">
      <alignment horizontal="center" vertical="center"/>
    </xf>
    <xf numFmtId="9" fontId="29" fillId="0" borderId="46" xfId="0" applyNumberFormat="1" applyFont="1" applyBorder="1" applyAlignment="1">
      <alignment horizontal="center" vertical="center" wrapText="1"/>
    </xf>
    <xf numFmtId="0" fontId="28" fillId="0" borderId="45" xfId="0" applyFont="1" applyBorder="1" applyAlignment="1">
      <alignment vertical="center"/>
    </xf>
    <xf numFmtId="6" fontId="28" fillId="0" borderId="46" xfId="0" applyNumberFormat="1" applyFont="1" applyBorder="1" applyAlignment="1">
      <alignment horizontal="center" vertical="center"/>
    </xf>
    <xf numFmtId="9" fontId="28" fillId="0" borderId="46" xfId="0" applyNumberFormat="1" applyFont="1" applyBorder="1" applyAlignment="1">
      <alignment horizontal="center" vertical="center" wrapText="1"/>
    </xf>
    <xf numFmtId="0" fontId="30" fillId="0" borderId="0" xfId="0" applyFont="1" applyAlignment="1">
      <alignment vertical="center"/>
    </xf>
    <xf numFmtId="0" fontId="0" fillId="0" borderId="0" xfId="0" applyAlignment="1">
      <alignment horizontal="center"/>
    </xf>
    <xf numFmtId="0" fontId="32" fillId="0" borderId="1" xfId="0" applyFont="1" applyFill="1" applyBorder="1"/>
    <xf numFmtId="0" fontId="33" fillId="0" borderId="1" xfId="0" applyFont="1" applyFill="1" applyBorder="1"/>
    <xf numFmtId="169" fontId="32" fillId="0" borderId="1" xfId="0" applyNumberFormat="1" applyFont="1" applyFill="1" applyBorder="1" applyAlignment="1">
      <alignment horizontal="center"/>
    </xf>
    <xf numFmtId="167" fontId="32" fillId="0" borderId="1" xfId="1" applyNumberFormat="1" applyFont="1" applyFill="1" applyBorder="1" applyAlignment="1">
      <alignment horizontal="center" vertical="center"/>
    </xf>
    <xf numFmtId="168" fontId="32" fillId="0" borderId="1" xfId="2" applyNumberFormat="1" applyFont="1" applyFill="1" applyBorder="1" applyAlignment="1">
      <alignment horizontal="center" vertical="center"/>
    </xf>
    <xf numFmtId="169" fontId="32" fillId="0" borderId="1" xfId="1" applyNumberFormat="1" applyFont="1" applyFill="1" applyBorder="1" applyAlignment="1">
      <alignment horizontal="center"/>
    </xf>
    <xf numFmtId="169" fontId="32" fillId="0" borderId="1" xfId="2" applyNumberFormat="1" applyFont="1" applyFill="1" applyBorder="1" applyAlignment="1">
      <alignment horizontal="center"/>
    </xf>
    <xf numFmtId="169" fontId="32" fillId="0" borderId="1" xfId="0" applyNumberFormat="1" applyFont="1" applyFill="1" applyBorder="1" applyAlignment="1">
      <alignment horizontal="center" vertical="center"/>
    </xf>
    <xf numFmtId="168" fontId="32" fillId="0" borderId="1" xfId="2" applyNumberFormat="1" applyFont="1" applyFill="1" applyBorder="1" applyAlignment="1">
      <alignment horizontal="center"/>
    </xf>
    <xf numFmtId="0" fontId="32" fillId="0" borderId="1" xfId="0" applyFont="1" applyFill="1" applyBorder="1" applyAlignment="1">
      <alignment horizontal="center" vertical="center"/>
    </xf>
    <xf numFmtId="1" fontId="32" fillId="0" borderId="1" xfId="2" applyNumberFormat="1" applyFont="1" applyFill="1" applyBorder="1" applyAlignment="1">
      <alignment horizontal="center" vertical="center"/>
    </xf>
    <xf numFmtId="4" fontId="32" fillId="0" borderId="1" xfId="0" applyNumberFormat="1" applyFont="1" applyFill="1" applyBorder="1" applyAlignment="1">
      <alignment horizontal="center" vertical="center"/>
    </xf>
    <xf numFmtId="167" fontId="32" fillId="0" borderId="1" xfId="1" applyNumberFormat="1" applyFont="1" applyFill="1" applyBorder="1" applyAlignment="1">
      <alignment horizontal="center"/>
    </xf>
    <xf numFmtId="169" fontId="32" fillId="0" borderId="1" xfId="1" applyNumberFormat="1" applyFont="1" applyFill="1" applyBorder="1" applyAlignment="1">
      <alignment horizontal="center" vertical="center"/>
    </xf>
    <xf numFmtId="10" fontId="32" fillId="0" borderId="1" xfId="2" applyNumberFormat="1" applyFont="1" applyFill="1" applyBorder="1" applyAlignment="1">
      <alignment horizontal="center"/>
    </xf>
    <xf numFmtId="0" fontId="32" fillId="0" borderId="0" xfId="0" applyFont="1" applyBorder="1" applyAlignment="1">
      <alignment horizontal="center"/>
    </xf>
    <xf numFmtId="168" fontId="32" fillId="0" borderId="0" xfId="2" applyNumberFormat="1" applyFont="1" applyBorder="1" applyAlignment="1">
      <alignment horizontal="center" vertical="center"/>
    </xf>
    <xf numFmtId="167" fontId="32" fillId="0" borderId="0" xfId="1" applyNumberFormat="1" applyFont="1" applyBorder="1" applyAlignment="1">
      <alignment horizontal="center" vertical="center"/>
    </xf>
    <xf numFmtId="168" fontId="32" fillId="0" borderId="0" xfId="2" applyNumberFormat="1" applyFont="1" applyBorder="1" applyAlignment="1">
      <alignment horizontal="center"/>
    </xf>
    <xf numFmtId="0" fontId="31" fillId="0" borderId="0" xfId="0" applyFont="1" applyBorder="1"/>
    <xf numFmtId="0" fontId="33" fillId="0" borderId="48" xfId="0" applyFont="1" applyFill="1" applyBorder="1"/>
    <xf numFmtId="0" fontId="33" fillId="0" borderId="48" xfId="0" applyFont="1" applyFill="1" applyBorder="1" applyAlignment="1">
      <alignment horizontal="center"/>
    </xf>
    <xf numFmtId="168" fontId="32" fillId="0" borderId="48" xfId="2" applyNumberFormat="1" applyFont="1" applyFill="1" applyBorder="1" applyAlignment="1">
      <alignment horizontal="center" vertical="center"/>
    </xf>
    <xf numFmtId="167" fontId="32" fillId="0" borderId="48" xfId="1" applyNumberFormat="1" applyFont="1" applyFill="1" applyBorder="1" applyAlignment="1">
      <alignment horizontal="center" vertical="center"/>
    </xf>
    <xf numFmtId="168" fontId="32" fillId="0" borderId="48" xfId="2" applyNumberFormat="1" applyFont="1" applyFill="1" applyBorder="1" applyAlignment="1">
      <alignment horizontal="center"/>
    </xf>
    <xf numFmtId="169" fontId="32" fillId="6" borderId="27" xfId="0" applyNumberFormat="1" applyFont="1" applyFill="1" applyBorder="1" applyAlignment="1">
      <alignment horizontal="center"/>
    </xf>
    <xf numFmtId="167" fontId="32" fillId="6" borderId="27" xfId="1" applyNumberFormat="1" applyFont="1" applyFill="1" applyBorder="1" applyAlignment="1">
      <alignment horizontal="center" vertical="center"/>
    </xf>
    <xf numFmtId="168" fontId="32" fillId="6" borderId="27" xfId="2" applyNumberFormat="1" applyFont="1" applyFill="1" applyBorder="1" applyAlignment="1">
      <alignment horizontal="center" vertical="center"/>
    </xf>
    <xf numFmtId="169" fontId="32" fillId="6" borderId="27" xfId="1" applyNumberFormat="1" applyFont="1" applyFill="1" applyBorder="1" applyAlignment="1">
      <alignment horizontal="center"/>
    </xf>
    <xf numFmtId="169" fontId="32" fillId="6" borderId="27" xfId="2" applyNumberFormat="1" applyFont="1" applyFill="1" applyBorder="1" applyAlignment="1">
      <alignment horizontal="center"/>
    </xf>
    <xf numFmtId="169" fontId="32" fillId="6" borderId="27" xfId="0" applyNumberFormat="1" applyFont="1" applyFill="1" applyBorder="1" applyAlignment="1">
      <alignment horizontal="center" vertical="center"/>
    </xf>
    <xf numFmtId="0" fontId="14" fillId="6" borderId="10" xfId="0" applyFont="1" applyFill="1" applyBorder="1" applyAlignment="1">
      <alignment vertical="center"/>
    </xf>
    <xf numFmtId="167" fontId="18" fillId="0" borderId="0" xfId="1" applyNumberFormat="1" applyFont="1" applyBorder="1" applyAlignment="1">
      <alignment horizontal="center"/>
    </xf>
    <xf numFmtId="167" fontId="16" fillId="0" borderId="0" xfId="1" applyNumberFormat="1" applyFont="1" applyBorder="1" applyAlignment="1">
      <alignment horizontal="center"/>
    </xf>
    <xf numFmtId="0" fontId="16" fillId="0" borderId="0" xfId="0" applyFont="1" applyBorder="1" applyAlignment="1">
      <alignment horizontal="center" vertical="center"/>
    </xf>
    <xf numFmtId="10" fontId="32" fillId="6" borderId="27" xfId="2" applyNumberFormat="1" applyFont="1" applyFill="1" applyBorder="1" applyAlignment="1">
      <alignment horizontal="center"/>
    </xf>
    <xf numFmtId="167" fontId="32" fillId="6" borderId="27" xfId="1" applyNumberFormat="1" applyFont="1" applyFill="1" applyBorder="1" applyAlignment="1">
      <alignment horizontal="center"/>
    </xf>
    <xf numFmtId="0" fontId="32" fillId="6" borderId="27" xfId="0" applyFont="1" applyFill="1" applyBorder="1" applyAlignment="1">
      <alignment horizontal="center"/>
    </xf>
    <xf numFmtId="0" fontId="32" fillId="6" borderId="44" xfId="0" applyFont="1" applyFill="1" applyBorder="1" applyAlignment="1">
      <alignment horizontal="center"/>
    </xf>
    <xf numFmtId="0" fontId="32" fillId="0" borderId="48" xfId="0" applyFont="1" applyFill="1" applyBorder="1" applyAlignment="1">
      <alignment horizontal="center"/>
    </xf>
    <xf numFmtId="167" fontId="32" fillId="0" borderId="48" xfId="1" applyNumberFormat="1" applyFont="1" applyFill="1" applyBorder="1" applyAlignment="1">
      <alignment horizontal="center"/>
    </xf>
    <xf numFmtId="0" fontId="32" fillId="0" borderId="48" xfId="0" applyFont="1" applyFill="1" applyBorder="1" applyAlignment="1">
      <alignment horizontal="center" vertical="center"/>
    </xf>
    <xf numFmtId="0" fontId="32" fillId="0" borderId="1" xfId="0" applyFont="1" applyFill="1" applyBorder="1" applyAlignment="1">
      <alignment horizontal="center"/>
    </xf>
    <xf numFmtId="167" fontId="34" fillId="0" borderId="0" xfId="1" applyNumberFormat="1" applyFont="1" applyBorder="1" applyAlignment="1">
      <alignment horizontal="center"/>
    </xf>
    <xf numFmtId="167" fontId="32" fillId="0" borderId="0" xfId="1" applyNumberFormat="1" applyFont="1" applyBorder="1" applyAlignment="1">
      <alignment horizontal="center"/>
    </xf>
    <xf numFmtId="0" fontId="32" fillId="0" borderId="0" xfId="0" applyFont="1" applyBorder="1" applyAlignment="1">
      <alignment horizontal="center" vertical="center"/>
    </xf>
    <xf numFmtId="0" fontId="32" fillId="0" borderId="47" xfId="0" applyFont="1" applyFill="1" applyBorder="1"/>
    <xf numFmtId="169" fontId="32" fillId="0" borderId="47" xfId="0" applyNumberFormat="1" applyFont="1" applyFill="1" applyBorder="1" applyAlignment="1">
      <alignment horizontal="center"/>
    </xf>
    <xf numFmtId="169" fontId="32" fillId="0" borderId="48" xfId="0" applyNumberFormat="1" applyFont="1" applyFill="1" applyBorder="1" applyAlignment="1">
      <alignment horizontal="center" vertical="center"/>
    </xf>
    <xf numFmtId="0" fontId="14" fillId="6" borderId="49" xfId="0" applyFont="1" applyFill="1" applyBorder="1" applyAlignment="1">
      <alignment horizontal="left"/>
    </xf>
    <xf numFmtId="0" fontId="14" fillId="6" borderId="3" xfId="0" applyFont="1" applyFill="1" applyBorder="1" applyAlignment="1">
      <alignment horizontal="center"/>
    </xf>
    <xf numFmtId="167" fontId="14" fillId="6" borderId="3" xfId="0" applyNumberFormat="1" applyFont="1" applyFill="1" applyBorder="1" applyAlignment="1">
      <alignment horizontal="center"/>
    </xf>
    <xf numFmtId="3" fontId="14" fillId="6" borderId="3" xfId="1" applyNumberFormat="1" applyFont="1" applyFill="1" applyBorder="1" applyAlignment="1">
      <alignment horizontal="center" vertical="center"/>
    </xf>
    <xf numFmtId="169" fontId="14" fillId="6" borderId="3" xfId="1" applyNumberFormat="1" applyFont="1" applyFill="1" applyBorder="1" applyAlignment="1">
      <alignment horizontal="center"/>
    </xf>
    <xf numFmtId="169" fontId="14" fillId="6" borderId="3" xfId="0" applyNumberFormat="1" applyFont="1" applyFill="1" applyBorder="1" applyAlignment="1">
      <alignment horizontal="center" vertical="center"/>
    </xf>
    <xf numFmtId="169" fontId="14" fillId="6" borderId="4" xfId="0" applyNumberFormat="1" applyFont="1" applyFill="1" applyBorder="1" applyAlignment="1">
      <alignment horizontal="center" vertical="center"/>
    </xf>
    <xf numFmtId="0" fontId="14" fillId="6" borderId="24" xfId="0" applyFont="1" applyFill="1" applyBorder="1" applyAlignment="1">
      <alignment horizontal="left"/>
    </xf>
    <xf numFmtId="0" fontId="31" fillId="6" borderId="5" xfId="0" applyFont="1" applyFill="1" applyBorder="1" applyAlignment="1">
      <alignment horizontal="center"/>
    </xf>
    <xf numFmtId="167" fontId="31" fillId="6" borderId="5" xfId="0" applyNumberFormat="1" applyFont="1" applyFill="1" applyBorder="1" applyAlignment="1">
      <alignment horizontal="center"/>
    </xf>
    <xf numFmtId="10" fontId="14" fillId="6" borderId="5" xfId="2" applyNumberFormat="1" applyFont="1" applyFill="1" applyBorder="1" applyAlignment="1">
      <alignment horizontal="center"/>
    </xf>
    <xf numFmtId="3" fontId="31" fillId="6" borderId="5" xfId="1" applyNumberFormat="1" applyFont="1" applyFill="1" applyBorder="1" applyAlignment="1">
      <alignment horizontal="center" vertical="center"/>
    </xf>
    <xf numFmtId="169" fontId="31" fillId="6" borderId="5" xfId="1" applyNumberFormat="1" applyFont="1" applyFill="1" applyBorder="1" applyAlignment="1">
      <alignment horizontal="center"/>
    </xf>
    <xf numFmtId="169" fontId="31" fillId="6" borderId="5" xfId="0" applyNumberFormat="1" applyFont="1" applyFill="1" applyBorder="1" applyAlignment="1">
      <alignment horizontal="center" vertical="center"/>
    </xf>
    <xf numFmtId="169" fontId="31" fillId="6" borderId="6" xfId="0" applyNumberFormat="1" applyFont="1" applyFill="1" applyBorder="1" applyAlignment="1">
      <alignment horizontal="center" vertical="center"/>
    </xf>
    <xf numFmtId="0" fontId="33" fillId="6" borderId="27" xfId="0" applyFont="1" applyFill="1" applyBorder="1" applyAlignment="1">
      <alignment horizontal="center"/>
    </xf>
    <xf numFmtId="0" fontId="32" fillId="6" borderId="27" xfId="0" applyFont="1" applyFill="1" applyBorder="1" applyAlignment="1">
      <alignment horizontal="center" vertical="center"/>
    </xf>
    <xf numFmtId="169" fontId="32" fillId="6" borderId="27" xfId="1" applyNumberFormat="1" applyFont="1" applyFill="1" applyBorder="1" applyAlignment="1">
      <alignment horizontal="center" vertical="center"/>
    </xf>
    <xf numFmtId="0" fontId="32" fillId="0" borderId="48" xfId="1" applyNumberFormat="1" applyFont="1" applyFill="1" applyBorder="1" applyAlignment="1">
      <alignment horizontal="center"/>
    </xf>
    <xf numFmtId="0" fontId="32" fillId="0" borderId="1" xfId="1" applyNumberFormat="1" applyFont="1" applyFill="1" applyBorder="1" applyAlignment="1">
      <alignment horizontal="center"/>
    </xf>
    <xf numFmtId="168" fontId="32" fillId="0" borderId="1" xfId="2" applyNumberFormat="1" applyFont="1" applyBorder="1" applyAlignment="1">
      <alignment horizontal="center"/>
    </xf>
    <xf numFmtId="168" fontId="32" fillId="0" borderId="47" xfId="2" applyNumberFormat="1" applyFont="1" applyBorder="1" applyAlignment="1">
      <alignment horizont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167" fontId="31" fillId="0" borderId="8" xfId="1" applyNumberFormat="1" applyFont="1" applyFill="1" applyBorder="1" applyAlignment="1">
      <alignment horizontal="center" vertical="center" wrapText="1"/>
    </xf>
    <xf numFmtId="168" fontId="31" fillId="0" borderId="8" xfId="2" applyNumberFormat="1" applyFont="1" applyFill="1" applyBorder="1" applyAlignment="1">
      <alignment horizontal="center" vertical="center" wrapText="1"/>
    </xf>
    <xf numFmtId="10" fontId="31" fillId="0" borderId="8" xfId="0" applyNumberFormat="1" applyFont="1" applyFill="1" applyBorder="1" applyAlignment="1">
      <alignment horizontal="center" vertical="center"/>
    </xf>
    <xf numFmtId="167" fontId="31" fillId="0" borderId="9" xfId="1" applyNumberFormat="1" applyFont="1" applyFill="1" applyBorder="1" applyAlignment="1">
      <alignment horizontal="center" vertical="center" wrapText="1"/>
    </xf>
    <xf numFmtId="0" fontId="35" fillId="2" borderId="0" xfId="0" applyFont="1" applyFill="1" applyBorder="1"/>
    <xf numFmtId="10" fontId="32" fillId="0" borderId="47" xfId="2" applyNumberFormat="1" applyFont="1" applyFill="1" applyBorder="1" applyAlignment="1">
      <alignment horizontal="center"/>
    </xf>
    <xf numFmtId="168" fontId="32" fillId="0" borderId="47" xfId="2" applyNumberFormat="1" applyFont="1" applyFill="1" applyBorder="1" applyAlignment="1">
      <alignment horizontal="center"/>
    </xf>
    <xf numFmtId="0" fontId="32" fillId="0" borderId="47" xfId="0" applyFont="1" applyFill="1" applyBorder="1" applyAlignment="1">
      <alignment horizontal="center" vertical="center"/>
    </xf>
    <xf numFmtId="169" fontId="32" fillId="0" borderId="47" xfId="0" applyNumberFormat="1" applyFont="1" applyFill="1" applyBorder="1" applyAlignment="1">
      <alignment horizontal="center" vertical="center"/>
    </xf>
    <xf numFmtId="169" fontId="32" fillId="0" borderId="47" xfId="1" applyNumberFormat="1" applyFont="1" applyFill="1" applyBorder="1" applyAlignment="1">
      <alignment horizontal="center" vertical="center"/>
    </xf>
    <xf numFmtId="168" fontId="14" fillId="6" borderId="3" xfId="2" applyNumberFormat="1" applyFont="1" applyFill="1" applyBorder="1" applyAlignment="1">
      <alignment horizontal="center"/>
    </xf>
    <xf numFmtId="0" fontId="14" fillId="6" borderId="5" xfId="0" applyFont="1" applyFill="1" applyBorder="1" applyAlignment="1">
      <alignment horizontal="center"/>
    </xf>
    <xf numFmtId="167" fontId="14" fillId="6" borderId="5" xfId="0" applyNumberFormat="1" applyFont="1" applyFill="1" applyBorder="1" applyAlignment="1">
      <alignment horizontal="center"/>
    </xf>
    <xf numFmtId="168" fontId="14" fillId="6" borderId="5" xfId="2" applyNumberFormat="1" applyFont="1" applyFill="1" applyBorder="1" applyAlignment="1">
      <alignment horizontal="center"/>
    </xf>
    <xf numFmtId="3" fontId="14" fillId="6" borderId="5" xfId="1" applyNumberFormat="1" applyFont="1" applyFill="1" applyBorder="1" applyAlignment="1">
      <alignment horizontal="center" vertical="center"/>
    </xf>
    <xf numFmtId="169" fontId="14" fillId="6" borderId="5" xfId="1" applyNumberFormat="1" applyFont="1" applyFill="1" applyBorder="1" applyAlignment="1">
      <alignment horizontal="center"/>
    </xf>
    <xf numFmtId="169" fontId="14" fillId="6" borderId="5" xfId="0" applyNumberFormat="1" applyFont="1" applyFill="1" applyBorder="1" applyAlignment="1">
      <alignment horizontal="center" vertical="center"/>
    </xf>
    <xf numFmtId="169" fontId="14" fillId="6" borderId="6" xfId="0" applyNumberFormat="1" applyFont="1" applyFill="1" applyBorder="1" applyAlignment="1">
      <alignment horizontal="center" vertical="center"/>
    </xf>
    <xf numFmtId="0" fontId="31" fillId="6" borderId="3" xfId="0" applyFont="1" applyFill="1" applyBorder="1" applyAlignment="1">
      <alignment horizontal="center"/>
    </xf>
    <xf numFmtId="167" fontId="31" fillId="6" borderId="3" xfId="0" applyNumberFormat="1" applyFont="1" applyFill="1" applyBorder="1" applyAlignment="1">
      <alignment horizontal="center"/>
    </xf>
    <xf numFmtId="0" fontId="35" fillId="6" borderId="28" xfId="0" applyFont="1" applyFill="1" applyBorder="1" applyAlignment="1">
      <alignment horizontal="center"/>
    </xf>
    <xf numFmtId="169" fontId="14" fillId="6" borderId="20" xfId="0" applyNumberFormat="1" applyFont="1" applyFill="1" applyBorder="1" applyAlignment="1">
      <alignment horizontal="center" vertical="center"/>
    </xf>
    <xf numFmtId="169" fontId="14" fillId="6" borderId="50" xfId="0" applyNumberFormat="1" applyFont="1" applyFill="1" applyBorder="1" applyAlignment="1">
      <alignment horizontal="center" vertical="center"/>
    </xf>
    <xf numFmtId="10" fontId="14" fillId="6" borderId="2" xfId="2" applyNumberFormat="1" applyFont="1" applyFill="1" applyBorder="1" applyAlignment="1">
      <alignment horizontal="center"/>
    </xf>
    <xf numFmtId="0" fontId="32" fillId="6" borderId="28" xfId="0" applyFont="1" applyFill="1" applyBorder="1" applyAlignment="1">
      <alignment horizontal="center"/>
    </xf>
    <xf numFmtId="169" fontId="31" fillId="6" borderId="20" xfId="0" applyNumberFormat="1" applyFont="1" applyFill="1" applyBorder="1" applyAlignment="1">
      <alignment horizontal="center" vertical="center"/>
    </xf>
    <xf numFmtId="0" fontId="31" fillId="6" borderId="28" xfId="0" applyFont="1" applyFill="1" applyBorder="1" applyAlignment="1">
      <alignment horizontal="center"/>
    </xf>
    <xf numFmtId="10" fontId="14" fillId="6" borderId="20" xfId="2" applyNumberFormat="1" applyFont="1" applyFill="1" applyBorder="1" applyAlignment="1">
      <alignment horizontal="center"/>
    </xf>
    <xf numFmtId="0" fontId="31" fillId="0" borderId="2" xfId="0" applyFont="1" applyBorder="1" applyAlignment="1">
      <alignment horizontal="center"/>
    </xf>
    <xf numFmtId="0" fontId="36" fillId="0" borderId="7" xfId="3" applyFont="1" applyFill="1" applyBorder="1" applyAlignment="1">
      <alignment horizontal="center" wrapText="1"/>
    </xf>
    <xf numFmtId="0" fontId="36" fillId="0" borderId="9" xfId="3" applyFont="1" applyFill="1" applyBorder="1" applyAlignment="1">
      <alignment horizontal="center" wrapText="1"/>
    </xf>
    <xf numFmtId="0" fontId="10" fillId="0" borderId="41" xfId="3" applyFont="1" applyFill="1" applyBorder="1" applyAlignment="1">
      <alignment wrapText="1"/>
    </xf>
    <xf numFmtId="167" fontId="10" fillId="0" borderId="42" xfId="3" applyNumberFormat="1" applyFont="1" applyFill="1" applyBorder="1"/>
    <xf numFmtId="0" fontId="26" fillId="0" borderId="0" xfId="0" applyFont="1" applyFill="1"/>
    <xf numFmtId="167" fontId="10" fillId="0" borderId="0" xfId="3" applyNumberFormat="1" applyFont="1" applyFill="1"/>
    <xf numFmtId="10" fontId="10" fillId="0" borderId="42" xfId="2" applyNumberFormat="1" applyFont="1" applyFill="1" applyBorder="1" applyAlignment="1">
      <alignment horizontal="center"/>
    </xf>
    <xf numFmtId="0" fontId="37" fillId="0" borderId="0" xfId="0" applyFont="1"/>
    <xf numFmtId="0" fontId="39" fillId="0" borderId="0" xfId="3" applyFont="1" applyFill="1" applyBorder="1"/>
    <xf numFmtId="0" fontId="28" fillId="0" borderId="2" xfId="0" applyFont="1" applyBorder="1" applyAlignment="1">
      <alignment vertical="center"/>
    </xf>
    <xf numFmtId="6" fontId="28" fillId="0" borderId="44" xfId="0" applyNumberFormat="1" applyFont="1" applyBorder="1" applyAlignment="1">
      <alignment horizontal="center" vertical="center"/>
    </xf>
    <xf numFmtId="9" fontId="28" fillId="0" borderId="44" xfId="0" applyNumberFormat="1" applyFont="1" applyBorder="1" applyAlignment="1">
      <alignment horizontal="center" vertical="center" wrapText="1"/>
    </xf>
    <xf numFmtId="0" fontId="40" fillId="0" borderId="0" xfId="0" applyFont="1" applyFill="1" applyBorder="1" applyAlignment="1">
      <alignment vertical="center"/>
    </xf>
    <xf numFmtId="0" fontId="37" fillId="0" borderId="0" xfId="0" applyFont="1" applyAlignment="1">
      <alignment horizontal="center"/>
    </xf>
    <xf numFmtId="0" fontId="38" fillId="0" borderId="0" xfId="0" applyFont="1" applyBorder="1"/>
    <xf numFmtId="0" fontId="39" fillId="0" borderId="0" xfId="3" applyFont="1"/>
    <xf numFmtId="0" fontId="10" fillId="0" borderId="49" xfId="3" applyFont="1" applyFill="1" applyBorder="1" applyAlignment="1">
      <alignment wrapText="1"/>
    </xf>
    <xf numFmtId="167" fontId="10" fillId="0" borderId="4" xfId="3" applyNumberFormat="1" applyFont="1" applyFill="1" applyBorder="1"/>
    <xf numFmtId="10" fontId="10" fillId="0" borderId="4" xfId="2" applyNumberFormat="1" applyFont="1" applyFill="1" applyBorder="1" applyAlignment="1">
      <alignment horizontal="center"/>
    </xf>
    <xf numFmtId="0" fontId="10" fillId="0" borderId="51" xfId="3" applyFont="1" applyFill="1" applyBorder="1" applyAlignment="1">
      <alignment wrapText="1"/>
    </xf>
    <xf numFmtId="167" fontId="10" fillId="0" borderId="22" xfId="3" applyNumberFormat="1" applyFont="1" applyFill="1" applyBorder="1"/>
    <xf numFmtId="10" fontId="10" fillId="0" borderId="22" xfId="2" applyNumberFormat="1" applyFont="1" applyFill="1" applyBorder="1" applyAlignment="1">
      <alignment horizontal="center"/>
    </xf>
    <xf numFmtId="0" fontId="41" fillId="0" borderId="0" xfId="8" applyFont="1"/>
    <xf numFmtId="169" fontId="33" fillId="0" borderId="1" xfId="0" applyNumberFormat="1" applyFont="1" applyFill="1" applyBorder="1" applyAlignment="1">
      <alignment horizontal="center"/>
    </xf>
    <xf numFmtId="169" fontId="32" fillId="0" borderId="47" xfId="1" applyNumberFormat="1" applyFont="1" applyFill="1" applyBorder="1" applyAlignment="1">
      <alignment horizontal="center"/>
    </xf>
    <xf numFmtId="169" fontId="14" fillId="6" borderId="3" xfId="1" applyNumberFormat="1" applyFont="1" applyFill="1" applyBorder="1" applyAlignment="1">
      <alignment horizontal="center" vertical="center"/>
    </xf>
    <xf numFmtId="169" fontId="14" fillId="6" borderId="4" xfId="1" applyNumberFormat="1" applyFont="1" applyFill="1" applyBorder="1" applyAlignment="1">
      <alignment horizontal="center" vertical="center"/>
    </xf>
    <xf numFmtId="169" fontId="14" fillId="6" borderId="3" xfId="0" applyNumberFormat="1" applyFont="1" applyFill="1" applyBorder="1" applyAlignment="1">
      <alignment horizontal="center"/>
    </xf>
    <xf numFmtId="169" fontId="14" fillId="6" borderId="50" xfId="0" applyNumberFormat="1" applyFont="1" applyFill="1" applyBorder="1" applyAlignment="1">
      <alignment horizontal="center"/>
    </xf>
    <xf numFmtId="169" fontId="32" fillId="0" borderId="1" xfId="1" applyNumberFormat="1" applyFont="1" applyBorder="1"/>
    <xf numFmtId="169" fontId="32" fillId="0" borderId="47" xfId="1" applyNumberFormat="1" applyFont="1" applyBorder="1"/>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28" xfId="0" applyFont="1" applyBorder="1" applyAlignment="1">
      <alignment horizontal="center" vertical="center"/>
    </xf>
    <xf numFmtId="0" fontId="0" fillId="0" borderId="20" xfId="0" applyFont="1" applyBorder="1" applyAlignment="1">
      <alignment horizontal="center" vertical="center"/>
    </xf>
    <xf numFmtId="0" fontId="12" fillId="0" borderId="0" xfId="0" applyFont="1" applyAlignment="1">
      <alignment horizontal="center"/>
    </xf>
    <xf numFmtId="0" fontId="14" fillId="2" borderId="0" xfId="3" applyFont="1" applyFill="1" applyAlignment="1">
      <alignment horizontal="center"/>
    </xf>
    <xf numFmtId="17" fontId="0" fillId="0" borderId="28" xfId="0" applyNumberFormat="1" applyFont="1" applyBorder="1" applyAlignment="1">
      <alignment horizontal="center" vertical="center"/>
    </xf>
    <xf numFmtId="17" fontId="0" fillId="0" borderId="20" xfId="0" applyNumberFormat="1" applyFont="1" applyBorder="1" applyAlignment="1">
      <alignment horizontal="center" vertical="center"/>
    </xf>
    <xf numFmtId="0" fontId="1" fillId="0" borderId="10" xfId="0" applyFont="1" applyBorder="1" applyAlignment="1">
      <alignment horizontal="left" vertical="center"/>
    </xf>
    <xf numFmtId="0" fontId="1" fillId="0" borderId="27" xfId="0" applyFont="1" applyBorder="1" applyAlignment="1">
      <alignment horizontal="left" vertical="center"/>
    </xf>
    <xf numFmtId="0" fontId="1" fillId="0" borderId="11" xfId="0" applyFont="1" applyBorder="1" applyAlignment="1">
      <alignment horizontal="left" vertical="center"/>
    </xf>
    <xf numFmtId="0" fontId="9" fillId="0" borderId="0" xfId="0" applyFont="1" applyAlignment="1">
      <alignment horizontal="left"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0" fillId="0" borderId="25" xfId="0" applyFont="1" applyBorder="1" applyAlignment="1">
      <alignment horizontal="center" vertical="center"/>
    </xf>
    <xf numFmtId="0" fontId="0" fillId="0" borderId="13" xfId="0" applyFont="1" applyBorder="1" applyAlignment="1">
      <alignment horizontal="center" vertical="center"/>
    </xf>
    <xf numFmtId="0" fontId="1" fillId="0" borderId="18" xfId="0" applyFont="1" applyBorder="1" applyAlignment="1">
      <alignment horizontal="left" vertical="center"/>
    </xf>
    <xf numFmtId="0" fontId="1" fillId="0" borderId="38" xfId="0" applyFont="1" applyBorder="1" applyAlignment="1">
      <alignment horizontal="left" vertical="center"/>
    </xf>
    <xf numFmtId="0" fontId="1" fillId="0" borderId="19" xfId="0" applyFont="1" applyBorder="1" applyAlignment="1">
      <alignment horizontal="left" vertical="center"/>
    </xf>
    <xf numFmtId="0" fontId="0" fillId="0" borderId="26"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 fillId="0" borderId="39" xfId="0" applyFont="1" applyBorder="1" applyAlignment="1">
      <alignment horizontal="left" vertical="center"/>
    </xf>
    <xf numFmtId="0" fontId="1" fillId="0" borderId="37" xfId="0" applyFont="1" applyBorder="1" applyAlignment="1">
      <alignment horizontal="left" vertical="center"/>
    </xf>
    <xf numFmtId="0" fontId="1" fillId="0" borderId="10" xfId="0" applyFont="1" applyBorder="1" applyAlignment="1">
      <alignment horizontal="left" vertical="center" wrapText="1"/>
    </xf>
    <xf numFmtId="0" fontId="1" fillId="0" borderId="27" xfId="0" applyFont="1" applyBorder="1" applyAlignment="1">
      <alignment horizontal="left" vertical="center" wrapText="1"/>
    </xf>
    <xf numFmtId="0" fontId="1" fillId="0" borderId="11" xfId="0" applyFont="1" applyBorder="1" applyAlignment="1">
      <alignment horizontal="left" vertical="center" wrapText="1"/>
    </xf>
    <xf numFmtId="0" fontId="15" fillId="2" borderId="0" xfId="3" applyFont="1" applyFill="1" applyAlignment="1">
      <alignment horizontal="center"/>
    </xf>
    <xf numFmtId="0" fontId="13" fillId="2" borderId="0" xfId="3" applyFont="1" applyFill="1" applyAlignment="1">
      <alignment horizontal="center"/>
    </xf>
    <xf numFmtId="0" fontId="3" fillId="0" borderId="0" xfId="0" applyFont="1" applyAlignment="1">
      <alignment horizontal="center" vertical="center"/>
    </xf>
    <xf numFmtId="169" fontId="32" fillId="0" borderId="1" xfId="1" applyNumberFormat="1" applyFont="1" applyFill="1" applyBorder="1" applyAlignment="1">
      <alignment horizontal="center" vertical="center"/>
    </xf>
    <xf numFmtId="169" fontId="32" fillId="0" borderId="1" xfId="0" applyNumberFormat="1" applyFont="1" applyFill="1" applyBorder="1" applyAlignment="1">
      <alignment horizontal="center" vertical="center"/>
    </xf>
    <xf numFmtId="169" fontId="32" fillId="0" borderId="47" xfId="0" applyNumberFormat="1" applyFont="1" applyFill="1" applyBorder="1" applyAlignment="1">
      <alignment horizontal="center" vertical="center"/>
    </xf>
    <xf numFmtId="169" fontId="32" fillId="0" borderId="47" xfId="1" applyNumberFormat="1" applyFont="1" applyFill="1" applyBorder="1" applyAlignment="1">
      <alignment horizontal="center" vertical="center"/>
    </xf>
    <xf numFmtId="0" fontId="32" fillId="0" borderId="1" xfId="0" applyFont="1" applyFill="1" applyBorder="1" applyAlignment="1">
      <alignment horizontal="center" vertical="center"/>
    </xf>
    <xf numFmtId="0" fontId="32" fillId="0" borderId="47" xfId="0" applyFont="1" applyFill="1" applyBorder="1" applyAlignment="1">
      <alignment horizontal="center" vertical="center"/>
    </xf>
    <xf numFmtId="169" fontId="32" fillId="0" borderId="1" xfId="0" applyNumberFormat="1" applyFont="1" applyFill="1" applyBorder="1" applyAlignment="1">
      <alignment horizontal="center"/>
    </xf>
    <xf numFmtId="10" fontId="32" fillId="0" borderId="1" xfId="2" applyNumberFormat="1" applyFont="1" applyFill="1" applyBorder="1" applyAlignment="1">
      <alignment horizontal="center" vertical="center" wrapText="1"/>
    </xf>
    <xf numFmtId="10" fontId="32" fillId="0" borderId="1" xfId="2" applyNumberFormat="1" applyFont="1" applyFill="1" applyBorder="1" applyAlignment="1">
      <alignment horizontal="center" vertical="center"/>
    </xf>
    <xf numFmtId="10" fontId="32" fillId="0" borderId="47" xfId="2" applyNumberFormat="1" applyFont="1" applyFill="1" applyBorder="1" applyAlignment="1">
      <alignment horizontal="center" vertical="center"/>
    </xf>
  </cellXfs>
  <cellStyles count="9">
    <cellStyle name="Encabezado_tabla" xfId="7"/>
    <cellStyle name="Hipervínculo" xfId="8" builtinId="8"/>
    <cellStyle name="Millares 2" xfId="5"/>
    <cellStyle name="Millares 3" xfId="6"/>
    <cellStyle name="Moneda" xfId="1" builtinId="4"/>
    <cellStyle name="Normal" xfId="0" builtinId="0"/>
    <cellStyle name="Normal 2" xfId="4"/>
    <cellStyle name="Normal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1939924</xdr:colOff>
      <xdr:row>0</xdr:row>
      <xdr:rowOff>0</xdr:rowOff>
    </xdr:from>
    <xdr:to>
      <xdr:col>1</xdr:col>
      <xdr:colOff>1895475</xdr:colOff>
      <xdr:row>3</xdr:row>
      <xdr:rowOff>136775</xdr:rowOff>
    </xdr:to>
    <xdr:pic>
      <xdr:nvPicPr>
        <xdr:cNvPr id="2" name="Imagen 2" descr="escud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9924" y="0"/>
          <a:ext cx="1927226" cy="708275"/>
        </a:xfrm>
        <a:prstGeom prst="rect">
          <a:avLst/>
        </a:prstGeom>
      </xdr:spPr>
    </xdr:pic>
    <xdr:clientData/>
  </xdr:twoCellAnchor>
  <xdr:twoCellAnchor editAs="oneCell">
    <xdr:from>
      <xdr:col>1</xdr:col>
      <xdr:colOff>9525</xdr:colOff>
      <xdr:row>4</xdr:row>
      <xdr:rowOff>9525</xdr:rowOff>
    </xdr:from>
    <xdr:to>
      <xdr:col>2</xdr:col>
      <xdr:colOff>0</xdr:colOff>
      <xdr:row>11</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1525" y="771525"/>
          <a:ext cx="9429750" cy="1323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topLeftCell="A4" workbookViewId="0">
      <selection activeCell="B18" sqref="B18"/>
    </sheetView>
  </sheetViews>
  <sheetFormatPr baseColWidth="10" defaultRowHeight="15" x14ac:dyDescent="0.25"/>
  <cols>
    <col min="1" max="1" width="29.5703125" customWidth="1"/>
    <col min="2" max="2" width="141.5703125" customWidth="1"/>
  </cols>
  <sheetData>
    <row r="1" spans="1:2" x14ac:dyDescent="0.25">
      <c r="A1" s="69"/>
      <c r="B1" s="69"/>
    </row>
    <row r="2" spans="1:2" x14ac:dyDescent="0.25">
      <c r="A2" s="69"/>
      <c r="B2" s="69"/>
    </row>
    <row r="3" spans="1:2" x14ac:dyDescent="0.25">
      <c r="A3" s="69"/>
      <c r="B3" s="69"/>
    </row>
    <row r="4" spans="1:2" x14ac:dyDescent="0.25">
      <c r="A4" s="69"/>
      <c r="B4" s="69"/>
    </row>
    <row r="5" spans="1:2" x14ac:dyDescent="0.25">
      <c r="A5" s="69"/>
      <c r="B5" s="69"/>
    </row>
    <row r="6" spans="1:2" x14ac:dyDescent="0.25">
      <c r="A6" s="69"/>
      <c r="B6" s="69"/>
    </row>
    <row r="7" spans="1:2" x14ac:dyDescent="0.25">
      <c r="A7" s="69"/>
      <c r="B7" s="69"/>
    </row>
    <row r="8" spans="1:2" x14ac:dyDescent="0.25">
      <c r="A8" s="69"/>
      <c r="B8" s="69"/>
    </row>
    <row r="9" spans="1:2" x14ac:dyDescent="0.25">
      <c r="A9" s="69"/>
      <c r="B9" s="69"/>
    </row>
    <row r="10" spans="1:2" x14ac:dyDescent="0.25">
      <c r="A10" s="69"/>
      <c r="B10" s="69"/>
    </row>
    <row r="11" spans="1:2" x14ac:dyDescent="0.25">
      <c r="A11" s="69"/>
      <c r="B11" s="69"/>
    </row>
    <row r="12" spans="1:2" x14ac:dyDescent="0.25">
      <c r="A12" s="70"/>
      <c r="B12" s="71"/>
    </row>
    <row r="13" spans="1:2" x14ac:dyDescent="0.25">
      <c r="A13" s="69"/>
      <c r="B13" s="69"/>
    </row>
    <row r="14" spans="1:2" ht="19.5" x14ac:dyDescent="0.25">
      <c r="A14" s="69"/>
      <c r="B14" s="72" t="s">
        <v>486</v>
      </c>
    </row>
    <row r="15" spans="1:2" ht="18" x14ac:dyDescent="0.25">
      <c r="A15" s="69"/>
      <c r="B15" s="73" t="s">
        <v>543</v>
      </c>
    </row>
    <row r="16" spans="1:2" x14ac:dyDescent="0.25">
      <c r="A16" s="69"/>
      <c r="B16" s="69"/>
    </row>
    <row r="17" spans="1:2" ht="15.75" thickBot="1" x14ac:dyDescent="0.3">
      <c r="A17" s="69"/>
      <c r="B17" s="74" t="s">
        <v>487</v>
      </c>
    </row>
    <row r="18" spans="1:2" ht="15.75" thickBot="1" x14ac:dyDescent="0.3">
      <c r="B18" s="75" t="s">
        <v>490</v>
      </c>
    </row>
    <row r="19" spans="1:2" ht="15.75" thickBot="1" x14ac:dyDescent="0.3">
      <c r="B19" s="75" t="s">
        <v>489</v>
      </c>
    </row>
    <row r="20" spans="1:2" ht="15.75" thickBot="1" x14ac:dyDescent="0.3">
      <c r="B20" s="75" t="s">
        <v>491</v>
      </c>
    </row>
    <row r="21" spans="1:2" ht="15.75" thickBot="1" x14ac:dyDescent="0.3">
      <c r="B21" s="75" t="s">
        <v>541</v>
      </c>
    </row>
    <row r="22" spans="1:2" ht="15.75" thickBot="1" x14ac:dyDescent="0.3">
      <c r="B22" s="75" t="s">
        <v>540</v>
      </c>
    </row>
  </sheetData>
  <hyperlinks>
    <hyperlink ref="B18" location="ValorDeLosProyectos2016!A1" display="Valor de los proyectos 2016"/>
    <hyperlink ref="B19" location="PresupuestoAprobado2016!A1" display="Prespuesto aprobado 2016"/>
    <hyperlink ref="B20" location="RecursosInversiones2016!A1" display="Recursos para inversiones 2016"/>
    <hyperlink ref="B21" location="'ValoresMatricula2015-2016'!B1" display="Valores de matrícula 2015 - 2016 "/>
    <hyperlink ref="B22" location="'Otros Conceptos2015-2016'!A1" display="Otros conceptos 2015-2016"/>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topLeftCell="A79" zoomScale="90" zoomScaleNormal="90" workbookViewId="0"/>
  </sheetViews>
  <sheetFormatPr baseColWidth="10" defaultRowHeight="15" x14ac:dyDescent="0.25"/>
  <cols>
    <col min="1" max="1" width="11.42578125" style="1"/>
    <col min="2" max="2" width="5.28515625" style="1" customWidth="1"/>
    <col min="3" max="3" width="67" style="2" customWidth="1"/>
    <col min="4" max="7" width="14.85546875" style="1" customWidth="1"/>
    <col min="8" max="8" width="25" style="1" customWidth="1"/>
    <col min="9" max="9" width="24.140625" style="3" customWidth="1"/>
  </cols>
  <sheetData>
    <row r="1" spans="1:9" x14ac:dyDescent="0.25">
      <c r="A1" s="224" t="s">
        <v>542</v>
      </c>
    </row>
    <row r="2" spans="1:9" ht="26.25" x14ac:dyDescent="0.4">
      <c r="B2" s="237" t="s">
        <v>544</v>
      </c>
      <c r="C2" s="237"/>
      <c r="D2" s="237"/>
      <c r="E2" s="237"/>
      <c r="F2" s="237"/>
      <c r="G2" s="237"/>
      <c r="H2" s="237"/>
      <c r="I2" s="237"/>
    </row>
    <row r="3" spans="1:9" ht="21" x14ac:dyDescent="0.35">
      <c r="B3" s="238" t="s">
        <v>492</v>
      </c>
      <c r="C3" s="238"/>
      <c r="D3" s="238"/>
      <c r="E3" s="238"/>
      <c r="F3" s="238"/>
      <c r="G3" s="238"/>
      <c r="H3" s="238"/>
      <c r="I3" s="238"/>
    </row>
    <row r="5" spans="1:9" x14ac:dyDescent="0.25">
      <c r="B5" s="244" t="s">
        <v>84</v>
      </c>
      <c r="C5" s="244"/>
      <c r="D5" s="244"/>
      <c r="E5" s="244"/>
      <c r="F5" s="244"/>
      <c r="G5" s="244"/>
      <c r="H5" s="244"/>
      <c r="I5" s="244"/>
    </row>
    <row r="6" spans="1:9" x14ac:dyDescent="0.25">
      <c r="B6" s="244"/>
      <c r="C6" s="244"/>
      <c r="D6" s="244"/>
      <c r="E6" s="244"/>
      <c r="F6" s="244"/>
      <c r="G6" s="244"/>
      <c r="H6" s="244"/>
      <c r="I6" s="244"/>
    </row>
    <row r="7" spans="1:9" x14ac:dyDescent="0.25">
      <c r="B7" s="244"/>
      <c r="C7" s="244"/>
      <c r="D7" s="244"/>
      <c r="E7" s="244"/>
      <c r="F7" s="244"/>
      <c r="G7" s="244"/>
      <c r="H7" s="244"/>
      <c r="I7" s="244"/>
    </row>
    <row r="9" spans="1:9" ht="15.75" thickBot="1" x14ac:dyDescent="0.3"/>
    <row r="10" spans="1:9" ht="16.5" thickBot="1" x14ac:dyDescent="0.3">
      <c r="F10" s="245" t="s">
        <v>75</v>
      </c>
      <c r="G10" s="246"/>
      <c r="H10" s="247"/>
    </row>
    <row r="11" spans="1:9" ht="48" thickBot="1" x14ac:dyDescent="0.3">
      <c r="B11" s="248" t="s">
        <v>76</v>
      </c>
      <c r="C11" s="249"/>
      <c r="D11" s="6" t="s">
        <v>69</v>
      </c>
      <c r="E11" s="9" t="s">
        <v>70</v>
      </c>
      <c r="F11" s="7" t="s">
        <v>72</v>
      </c>
      <c r="G11" s="5" t="s">
        <v>74</v>
      </c>
      <c r="H11" s="8" t="s">
        <v>73</v>
      </c>
      <c r="I11" s="9" t="s">
        <v>10</v>
      </c>
    </row>
    <row r="12" spans="1:9" ht="19.5" thickBot="1" x14ac:dyDescent="0.3">
      <c r="B12" s="241" t="s">
        <v>0</v>
      </c>
      <c r="C12" s="242"/>
      <c r="D12" s="242"/>
      <c r="E12" s="242"/>
      <c r="F12" s="242"/>
      <c r="G12" s="242"/>
      <c r="H12" s="243"/>
      <c r="I12" s="37">
        <f>SUM(I13:I15)</f>
        <v>762</v>
      </c>
    </row>
    <row r="13" spans="1:9" ht="72.75" customHeight="1" x14ac:dyDescent="0.25">
      <c r="B13" s="12"/>
      <c r="C13" s="13" t="s">
        <v>12</v>
      </c>
      <c r="D13" s="36">
        <v>42370</v>
      </c>
      <c r="E13" s="36">
        <v>42705</v>
      </c>
      <c r="F13" s="29" t="s">
        <v>80</v>
      </c>
      <c r="G13" s="14"/>
      <c r="H13" s="29" t="s">
        <v>80</v>
      </c>
      <c r="I13" s="15">
        <v>112</v>
      </c>
    </row>
    <row r="14" spans="1:9" ht="72.75" customHeight="1" x14ac:dyDescent="0.25">
      <c r="B14" s="16"/>
      <c r="C14" s="11" t="s">
        <v>488</v>
      </c>
      <c r="D14" s="39">
        <v>42370</v>
      </c>
      <c r="E14" s="39">
        <v>42705</v>
      </c>
      <c r="F14" s="30" t="s">
        <v>80</v>
      </c>
      <c r="G14" s="4"/>
      <c r="H14" s="30" t="s">
        <v>80</v>
      </c>
      <c r="I14" s="17">
        <v>350</v>
      </c>
    </row>
    <row r="15" spans="1:9" ht="72.75" customHeight="1" thickBot="1" x14ac:dyDescent="0.3">
      <c r="B15" s="18"/>
      <c r="C15" s="19" t="s">
        <v>11</v>
      </c>
      <c r="D15" s="40">
        <v>42370</v>
      </c>
      <c r="E15" s="40">
        <v>42705</v>
      </c>
      <c r="F15" s="31" t="s">
        <v>80</v>
      </c>
      <c r="G15" s="20"/>
      <c r="H15" s="31" t="s">
        <v>80</v>
      </c>
      <c r="I15" s="21">
        <v>300</v>
      </c>
    </row>
    <row r="16" spans="1:9" ht="19.5" thickBot="1" x14ac:dyDescent="0.3">
      <c r="B16" s="241" t="s">
        <v>1</v>
      </c>
      <c r="C16" s="242"/>
      <c r="D16" s="242"/>
      <c r="E16" s="242"/>
      <c r="F16" s="242"/>
      <c r="G16" s="242"/>
      <c r="H16" s="243"/>
      <c r="I16" s="38">
        <f>SUM(I17:I22)</f>
        <v>23666.5</v>
      </c>
    </row>
    <row r="17" spans="2:9" ht="48.75" customHeight="1" x14ac:dyDescent="0.25">
      <c r="B17" s="12"/>
      <c r="C17" s="13" t="s">
        <v>13</v>
      </c>
      <c r="D17" s="36">
        <v>42156</v>
      </c>
      <c r="E17" s="36">
        <v>42705</v>
      </c>
      <c r="F17" s="30" t="s">
        <v>80</v>
      </c>
      <c r="G17" s="14"/>
      <c r="H17" s="30" t="s">
        <v>80</v>
      </c>
      <c r="I17" s="15">
        <v>6700</v>
      </c>
    </row>
    <row r="18" spans="2:9" ht="48.75" customHeight="1" x14ac:dyDescent="0.25">
      <c r="B18" s="16"/>
      <c r="C18" s="11" t="s">
        <v>14</v>
      </c>
      <c r="D18" s="250" t="s">
        <v>82</v>
      </c>
      <c r="E18" s="251"/>
      <c r="F18" s="30" t="s">
        <v>80</v>
      </c>
      <c r="G18" s="4"/>
      <c r="H18" s="30" t="s">
        <v>80</v>
      </c>
      <c r="I18" s="17">
        <v>13000</v>
      </c>
    </row>
    <row r="19" spans="2:9" ht="48.75" customHeight="1" x14ac:dyDescent="0.25">
      <c r="B19" s="16"/>
      <c r="C19" s="11" t="s">
        <v>61</v>
      </c>
      <c r="D19" s="250" t="s">
        <v>82</v>
      </c>
      <c r="E19" s="251"/>
      <c r="F19" s="30" t="s">
        <v>80</v>
      </c>
      <c r="G19" s="4"/>
      <c r="H19" s="30" t="s">
        <v>80</v>
      </c>
      <c r="I19" s="17">
        <v>3065</v>
      </c>
    </row>
    <row r="20" spans="2:9" ht="48.75" customHeight="1" x14ac:dyDescent="0.25">
      <c r="B20" s="16"/>
      <c r="C20" s="11" t="s">
        <v>15</v>
      </c>
      <c r="D20" s="250" t="s">
        <v>82</v>
      </c>
      <c r="E20" s="251"/>
      <c r="F20" s="30" t="s">
        <v>80</v>
      </c>
      <c r="G20" s="4"/>
      <c r="H20" s="30" t="s">
        <v>80</v>
      </c>
      <c r="I20" s="17">
        <v>200.5</v>
      </c>
    </row>
    <row r="21" spans="2:9" ht="48.75" customHeight="1" x14ac:dyDescent="0.25">
      <c r="B21" s="16"/>
      <c r="C21" s="11" t="s">
        <v>16</v>
      </c>
      <c r="D21" s="250" t="s">
        <v>82</v>
      </c>
      <c r="E21" s="251"/>
      <c r="F21" s="30" t="s">
        <v>80</v>
      </c>
      <c r="G21" s="4"/>
      <c r="H21" s="30" t="s">
        <v>80</v>
      </c>
      <c r="I21" s="17">
        <v>427</v>
      </c>
    </row>
    <row r="22" spans="2:9" ht="96.75" customHeight="1" thickBot="1" x14ac:dyDescent="0.3">
      <c r="B22" s="22"/>
      <c r="C22" s="23" t="s">
        <v>62</v>
      </c>
      <c r="D22" s="40">
        <v>42370</v>
      </c>
      <c r="E22" s="40">
        <v>42705</v>
      </c>
      <c r="F22" s="30" t="s">
        <v>80</v>
      </c>
      <c r="G22" s="20"/>
      <c r="H22" s="30" t="s">
        <v>80</v>
      </c>
      <c r="I22" s="21">
        <v>274</v>
      </c>
    </row>
    <row r="23" spans="2:9" ht="19.5" thickBot="1" x14ac:dyDescent="0.3">
      <c r="B23" s="241" t="s">
        <v>2</v>
      </c>
      <c r="C23" s="242"/>
      <c r="D23" s="242"/>
      <c r="E23" s="242"/>
      <c r="F23" s="242"/>
      <c r="G23" s="242"/>
      <c r="H23" s="243"/>
      <c r="I23" s="10">
        <f>SUM(I24:I27)</f>
        <v>4983</v>
      </c>
    </row>
    <row r="24" spans="2:9" ht="47.25" customHeight="1" x14ac:dyDescent="0.25">
      <c r="B24" s="12"/>
      <c r="C24" s="13" t="s">
        <v>17</v>
      </c>
      <c r="D24" s="255" t="s">
        <v>82</v>
      </c>
      <c r="E24" s="256"/>
      <c r="F24" s="30" t="s">
        <v>80</v>
      </c>
      <c r="G24" s="14"/>
      <c r="H24" s="30" t="s">
        <v>80</v>
      </c>
      <c r="I24" s="15">
        <v>2645</v>
      </c>
    </row>
    <row r="25" spans="2:9" ht="47.25" customHeight="1" x14ac:dyDescent="0.25">
      <c r="B25" s="16"/>
      <c r="C25" s="11" t="s">
        <v>18</v>
      </c>
      <c r="D25" s="250" t="s">
        <v>82</v>
      </c>
      <c r="E25" s="251"/>
      <c r="F25" s="30" t="s">
        <v>80</v>
      </c>
      <c r="G25" s="4"/>
      <c r="H25" s="30" t="s">
        <v>80</v>
      </c>
      <c r="I25" s="17">
        <v>490</v>
      </c>
    </row>
    <row r="26" spans="2:9" ht="47.25" customHeight="1" x14ac:dyDescent="0.25">
      <c r="B26" s="16"/>
      <c r="C26" s="11" t="s">
        <v>19</v>
      </c>
      <c r="D26" s="250" t="s">
        <v>82</v>
      </c>
      <c r="E26" s="251"/>
      <c r="F26" s="30" t="s">
        <v>80</v>
      </c>
      <c r="G26" s="4"/>
      <c r="H26" s="30" t="s">
        <v>80</v>
      </c>
      <c r="I26" s="17">
        <v>400</v>
      </c>
    </row>
    <row r="27" spans="2:9" ht="47.25" customHeight="1" thickBot="1" x14ac:dyDescent="0.3">
      <c r="B27" s="22"/>
      <c r="C27" s="23" t="s">
        <v>20</v>
      </c>
      <c r="D27" s="239" t="s">
        <v>82</v>
      </c>
      <c r="E27" s="240"/>
      <c r="F27" s="30" t="s">
        <v>80</v>
      </c>
      <c r="G27" s="20"/>
      <c r="H27" s="30" t="s">
        <v>80</v>
      </c>
      <c r="I27" s="21">
        <v>1448</v>
      </c>
    </row>
    <row r="28" spans="2:9" ht="19.5" thickBot="1" x14ac:dyDescent="0.3">
      <c r="B28" s="266" t="s">
        <v>3</v>
      </c>
      <c r="C28" s="267"/>
      <c r="D28" s="267"/>
      <c r="E28" s="267"/>
      <c r="F28" s="267"/>
      <c r="G28" s="267"/>
      <c r="H28" s="268"/>
      <c r="I28" s="37">
        <f>SUM(I29:I38)</f>
        <v>48160</v>
      </c>
    </row>
    <row r="29" spans="2:9" ht="52.5" customHeight="1" x14ac:dyDescent="0.25">
      <c r="B29" s="12"/>
      <c r="C29" s="13" t="s">
        <v>21</v>
      </c>
      <c r="D29" s="29">
        <v>2010</v>
      </c>
      <c r="E29" s="29">
        <v>2028</v>
      </c>
      <c r="F29" s="29" t="s">
        <v>80</v>
      </c>
      <c r="G29" s="29" t="s">
        <v>80</v>
      </c>
      <c r="H29" s="29" t="s">
        <v>80</v>
      </c>
      <c r="I29" s="15">
        <v>12000</v>
      </c>
    </row>
    <row r="30" spans="2:9" ht="52.5" customHeight="1" x14ac:dyDescent="0.25">
      <c r="B30" s="16"/>
      <c r="C30" s="11" t="s">
        <v>22</v>
      </c>
      <c r="D30" s="30">
        <v>2010</v>
      </c>
      <c r="E30" s="30">
        <v>2028</v>
      </c>
      <c r="F30" s="30" t="s">
        <v>80</v>
      </c>
      <c r="G30" s="30" t="s">
        <v>80</v>
      </c>
      <c r="H30" s="30" t="s">
        <v>80</v>
      </c>
      <c r="I30" s="17">
        <v>12000</v>
      </c>
    </row>
    <row r="31" spans="2:9" ht="52.5" customHeight="1" x14ac:dyDescent="0.25">
      <c r="B31" s="16"/>
      <c r="C31" s="11" t="s">
        <v>23</v>
      </c>
      <c r="D31" s="30">
        <v>2010</v>
      </c>
      <c r="E31" s="30">
        <v>2028</v>
      </c>
      <c r="F31" s="30" t="s">
        <v>80</v>
      </c>
      <c r="G31" s="4"/>
      <c r="H31" s="30" t="s">
        <v>80</v>
      </c>
      <c r="I31" s="17">
        <v>3500</v>
      </c>
    </row>
    <row r="32" spans="2:9" ht="52.5" customHeight="1" x14ac:dyDescent="0.25">
      <c r="B32" s="16"/>
      <c r="C32" s="11" t="s">
        <v>24</v>
      </c>
      <c r="D32" s="30">
        <v>2010</v>
      </c>
      <c r="E32" s="30">
        <v>2028</v>
      </c>
      <c r="F32" s="30" t="s">
        <v>80</v>
      </c>
      <c r="G32" s="4"/>
      <c r="H32" s="30" t="s">
        <v>80</v>
      </c>
      <c r="I32" s="17">
        <v>4200</v>
      </c>
    </row>
    <row r="33" spans="2:9" ht="52.5" customHeight="1" x14ac:dyDescent="0.25">
      <c r="B33" s="16"/>
      <c r="C33" s="11" t="s">
        <v>25</v>
      </c>
      <c r="D33" s="30">
        <v>2010</v>
      </c>
      <c r="E33" s="30">
        <v>2028</v>
      </c>
      <c r="F33" s="30" t="s">
        <v>80</v>
      </c>
      <c r="G33" s="4"/>
      <c r="H33" s="30" t="s">
        <v>80</v>
      </c>
      <c r="I33" s="17">
        <v>5500</v>
      </c>
    </row>
    <row r="34" spans="2:9" ht="52.5" customHeight="1" x14ac:dyDescent="0.25">
      <c r="B34" s="16"/>
      <c r="C34" s="11" t="s">
        <v>26</v>
      </c>
      <c r="D34" s="30">
        <v>2010</v>
      </c>
      <c r="E34" s="30">
        <v>2028</v>
      </c>
      <c r="F34" s="30" t="s">
        <v>80</v>
      </c>
      <c r="G34" s="4"/>
      <c r="H34" s="30" t="s">
        <v>80</v>
      </c>
      <c r="I34" s="17">
        <v>1700</v>
      </c>
    </row>
    <row r="35" spans="2:9" ht="52.5" customHeight="1" x14ac:dyDescent="0.25">
      <c r="B35" s="16"/>
      <c r="C35" s="11" t="s">
        <v>27</v>
      </c>
      <c r="D35" s="30">
        <v>2010</v>
      </c>
      <c r="E35" s="30">
        <v>2028</v>
      </c>
      <c r="F35" s="30" t="s">
        <v>80</v>
      </c>
      <c r="G35" s="4"/>
      <c r="H35" s="30" t="s">
        <v>80</v>
      </c>
      <c r="I35" s="17">
        <v>2960</v>
      </c>
    </row>
    <row r="36" spans="2:9" ht="52.5" customHeight="1" x14ac:dyDescent="0.25">
      <c r="B36" s="16"/>
      <c r="C36" s="11" t="s">
        <v>28</v>
      </c>
      <c r="D36" s="30">
        <v>2010</v>
      </c>
      <c r="E36" s="30">
        <v>2028</v>
      </c>
      <c r="F36" s="30" t="s">
        <v>80</v>
      </c>
      <c r="G36" s="4"/>
      <c r="H36" s="30" t="s">
        <v>80</v>
      </c>
      <c r="I36" s="17">
        <v>4000</v>
      </c>
    </row>
    <row r="37" spans="2:9" ht="52.5" customHeight="1" x14ac:dyDescent="0.25">
      <c r="B37" s="16"/>
      <c r="C37" s="11" t="s">
        <v>29</v>
      </c>
      <c r="D37" s="30">
        <v>2010</v>
      </c>
      <c r="E37" s="30">
        <v>2028</v>
      </c>
      <c r="F37" s="30" t="s">
        <v>80</v>
      </c>
      <c r="G37" s="4"/>
      <c r="H37" s="30" t="s">
        <v>80</v>
      </c>
      <c r="I37" s="17">
        <v>1200</v>
      </c>
    </row>
    <row r="38" spans="2:9" ht="52.5" customHeight="1" thickBot="1" x14ac:dyDescent="0.3">
      <c r="B38" s="22"/>
      <c r="C38" s="23" t="s">
        <v>30</v>
      </c>
      <c r="D38" s="31">
        <v>2010</v>
      </c>
      <c r="E38" s="31">
        <v>2028</v>
      </c>
      <c r="F38" s="31" t="s">
        <v>80</v>
      </c>
      <c r="G38" s="20"/>
      <c r="H38" s="31" t="s">
        <v>80</v>
      </c>
      <c r="I38" s="21">
        <v>1100</v>
      </c>
    </row>
    <row r="39" spans="2:9" ht="42" customHeight="1" thickBot="1" x14ac:dyDescent="0.3">
      <c r="B39" s="266" t="s">
        <v>4</v>
      </c>
      <c r="C39" s="267"/>
      <c r="D39" s="267"/>
      <c r="E39" s="267"/>
      <c r="F39" s="267"/>
      <c r="G39" s="267"/>
      <c r="H39" s="268"/>
      <c r="I39" s="38">
        <f>SUM(I40:I48)</f>
        <v>16060</v>
      </c>
    </row>
    <row r="40" spans="2:9" ht="48.75" customHeight="1" x14ac:dyDescent="0.25">
      <c r="B40" s="12"/>
      <c r="C40" s="13" t="s">
        <v>31</v>
      </c>
      <c r="D40" s="36">
        <v>41275</v>
      </c>
      <c r="E40" s="29" t="s">
        <v>82</v>
      </c>
      <c r="F40" s="30" t="s">
        <v>80</v>
      </c>
      <c r="G40" s="14"/>
      <c r="H40" s="30" t="s">
        <v>80</v>
      </c>
      <c r="I40" s="15">
        <v>1500</v>
      </c>
    </row>
    <row r="41" spans="2:9" ht="48.75" customHeight="1" x14ac:dyDescent="0.25">
      <c r="B41" s="16"/>
      <c r="C41" s="11" t="s">
        <v>32</v>
      </c>
      <c r="D41" s="39">
        <v>42370</v>
      </c>
      <c r="E41" s="39">
        <v>42705</v>
      </c>
      <c r="F41" s="30" t="s">
        <v>80</v>
      </c>
      <c r="G41" s="4"/>
      <c r="H41" s="30" t="s">
        <v>80</v>
      </c>
      <c r="I41" s="17">
        <v>3780</v>
      </c>
    </row>
    <row r="42" spans="2:9" ht="48.75" customHeight="1" x14ac:dyDescent="0.25">
      <c r="B42" s="16"/>
      <c r="C42" s="11" t="s">
        <v>33</v>
      </c>
      <c r="D42" s="39">
        <v>42156</v>
      </c>
      <c r="E42" s="39">
        <v>43435</v>
      </c>
      <c r="F42" s="30" t="s">
        <v>80</v>
      </c>
      <c r="G42" s="4"/>
      <c r="H42" s="30" t="s">
        <v>80</v>
      </c>
      <c r="I42" s="17">
        <v>750</v>
      </c>
    </row>
    <row r="43" spans="2:9" ht="48.75" customHeight="1" x14ac:dyDescent="0.25">
      <c r="B43" s="16"/>
      <c r="C43" s="11" t="s">
        <v>34</v>
      </c>
      <c r="D43" s="250" t="s">
        <v>82</v>
      </c>
      <c r="E43" s="251"/>
      <c r="F43" s="30" t="s">
        <v>80</v>
      </c>
      <c r="G43" s="4"/>
      <c r="H43" s="30" t="s">
        <v>80</v>
      </c>
      <c r="I43" s="17">
        <v>2300</v>
      </c>
    </row>
    <row r="44" spans="2:9" ht="48.75" customHeight="1" x14ac:dyDescent="0.25">
      <c r="B44" s="16"/>
      <c r="C44" s="11" t="s">
        <v>35</v>
      </c>
      <c r="D44" s="39">
        <v>42370</v>
      </c>
      <c r="E44" s="39">
        <v>42705</v>
      </c>
      <c r="F44" s="30" t="s">
        <v>80</v>
      </c>
      <c r="G44" s="4"/>
      <c r="H44" s="30" t="s">
        <v>80</v>
      </c>
      <c r="I44" s="17">
        <v>520</v>
      </c>
    </row>
    <row r="45" spans="2:9" ht="48.75" customHeight="1" x14ac:dyDescent="0.25">
      <c r="B45" s="16"/>
      <c r="C45" s="11" t="s">
        <v>36</v>
      </c>
      <c r="D45" s="250" t="s">
        <v>82</v>
      </c>
      <c r="E45" s="251"/>
      <c r="F45" s="30" t="s">
        <v>80</v>
      </c>
      <c r="G45" s="4"/>
      <c r="H45" s="30" t="s">
        <v>80</v>
      </c>
      <c r="I45" s="17">
        <v>1240</v>
      </c>
    </row>
    <row r="46" spans="2:9" ht="48.75" customHeight="1" x14ac:dyDescent="0.25">
      <c r="B46" s="16"/>
      <c r="C46" s="11" t="s">
        <v>37</v>
      </c>
      <c r="D46" s="39">
        <v>41426</v>
      </c>
      <c r="E46" s="30" t="s">
        <v>82</v>
      </c>
      <c r="F46" s="30" t="s">
        <v>80</v>
      </c>
      <c r="G46" s="4"/>
      <c r="H46" s="30" t="s">
        <v>80</v>
      </c>
      <c r="I46" s="17">
        <v>230</v>
      </c>
    </row>
    <row r="47" spans="2:9" ht="48.75" customHeight="1" x14ac:dyDescent="0.25">
      <c r="B47" s="16"/>
      <c r="C47" s="11" t="s">
        <v>38</v>
      </c>
      <c r="D47" s="250" t="s">
        <v>82</v>
      </c>
      <c r="E47" s="251"/>
      <c r="F47" s="30" t="s">
        <v>80</v>
      </c>
      <c r="G47" s="4"/>
      <c r="H47" s="30" t="s">
        <v>80</v>
      </c>
      <c r="I47" s="17">
        <v>1645</v>
      </c>
    </row>
    <row r="48" spans="2:9" ht="48.75" customHeight="1" thickBot="1" x14ac:dyDescent="0.3">
      <c r="B48" s="22"/>
      <c r="C48" s="23" t="s">
        <v>63</v>
      </c>
      <c r="D48" s="235" t="s">
        <v>82</v>
      </c>
      <c r="E48" s="236"/>
      <c r="F48" s="30" t="s">
        <v>80</v>
      </c>
      <c r="G48" s="20"/>
      <c r="H48" s="30" t="s">
        <v>80</v>
      </c>
      <c r="I48" s="21">
        <v>4095</v>
      </c>
    </row>
    <row r="49" spans="2:9" ht="19.5" thickBot="1" x14ac:dyDescent="0.3">
      <c r="B49" s="241" t="s">
        <v>5</v>
      </c>
      <c r="C49" s="242"/>
      <c r="D49" s="242"/>
      <c r="E49" s="242"/>
      <c r="F49" s="242"/>
      <c r="G49" s="242"/>
      <c r="H49" s="243"/>
      <c r="I49" s="10">
        <f>SUM(I50:I56)</f>
        <v>1285</v>
      </c>
    </row>
    <row r="50" spans="2:9" ht="45" customHeight="1" x14ac:dyDescent="0.25">
      <c r="B50" s="12"/>
      <c r="C50" s="13" t="s">
        <v>39</v>
      </c>
      <c r="D50" s="233" t="s">
        <v>82</v>
      </c>
      <c r="E50" s="234"/>
      <c r="F50" s="30" t="s">
        <v>80</v>
      </c>
      <c r="G50" s="14"/>
      <c r="H50" s="30" t="s">
        <v>80</v>
      </c>
      <c r="I50" s="15">
        <v>400</v>
      </c>
    </row>
    <row r="51" spans="2:9" ht="45" customHeight="1" x14ac:dyDescent="0.25">
      <c r="B51" s="16"/>
      <c r="C51" s="11" t="s">
        <v>40</v>
      </c>
      <c r="D51" s="233" t="s">
        <v>82</v>
      </c>
      <c r="E51" s="234"/>
      <c r="F51" s="30" t="s">
        <v>80</v>
      </c>
      <c r="G51" s="4"/>
      <c r="H51" s="30" t="s">
        <v>80</v>
      </c>
      <c r="I51" s="17">
        <v>200</v>
      </c>
    </row>
    <row r="52" spans="2:9" ht="45" customHeight="1" x14ac:dyDescent="0.25">
      <c r="B52" s="16"/>
      <c r="C52" s="11" t="s">
        <v>41</v>
      </c>
      <c r="D52" s="233" t="s">
        <v>82</v>
      </c>
      <c r="E52" s="234"/>
      <c r="F52" s="30" t="s">
        <v>80</v>
      </c>
      <c r="G52" s="4"/>
      <c r="H52" s="30" t="s">
        <v>80</v>
      </c>
      <c r="I52" s="17">
        <v>195</v>
      </c>
    </row>
    <row r="53" spans="2:9" ht="45" customHeight="1" x14ac:dyDescent="0.25">
      <c r="B53" s="16"/>
      <c r="C53" s="11" t="s">
        <v>42</v>
      </c>
      <c r="D53" s="233" t="s">
        <v>82</v>
      </c>
      <c r="E53" s="234"/>
      <c r="F53" s="30" t="s">
        <v>80</v>
      </c>
      <c r="G53" s="4"/>
      <c r="H53" s="30" t="s">
        <v>80</v>
      </c>
      <c r="I53" s="17">
        <v>40</v>
      </c>
    </row>
    <row r="54" spans="2:9" ht="45" customHeight="1" x14ac:dyDescent="0.25">
      <c r="B54" s="16"/>
      <c r="C54" s="11" t="s">
        <v>43</v>
      </c>
      <c r="D54" s="233" t="s">
        <v>82</v>
      </c>
      <c r="E54" s="234"/>
      <c r="F54" s="30" t="s">
        <v>80</v>
      </c>
      <c r="G54" s="4"/>
      <c r="H54" s="30" t="s">
        <v>80</v>
      </c>
      <c r="I54" s="17">
        <v>20</v>
      </c>
    </row>
    <row r="55" spans="2:9" ht="45" customHeight="1" x14ac:dyDescent="0.25">
      <c r="B55" s="16"/>
      <c r="C55" s="11" t="s">
        <v>44</v>
      </c>
      <c r="D55" s="233" t="s">
        <v>82</v>
      </c>
      <c r="E55" s="234"/>
      <c r="F55" s="30" t="s">
        <v>80</v>
      </c>
      <c r="G55" s="4"/>
      <c r="H55" s="30" t="s">
        <v>80</v>
      </c>
      <c r="I55" s="17">
        <v>80</v>
      </c>
    </row>
    <row r="56" spans="2:9" ht="45" customHeight="1" thickBot="1" x14ac:dyDescent="0.3">
      <c r="B56" s="22"/>
      <c r="C56" s="23" t="s">
        <v>45</v>
      </c>
      <c r="D56" s="233" t="s">
        <v>82</v>
      </c>
      <c r="E56" s="234"/>
      <c r="F56" s="30" t="s">
        <v>80</v>
      </c>
      <c r="G56" s="20"/>
      <c r="H56" s="30" t="s">
        <v>80</v>
      </c>
      <c r="I56" s="21">
        <v>350</v>
      </c>
    </row>
    <row r="57" spans="2:9" ht="19.5" thickBot="1" x14ac:dyDescent="0.3">
      <c r="B57" s="259" t="s">
        <v>6</v>
      </c>
      <c r="C57" s="260"/>
      <c r="D57" s="260"/>
      <c r="E57" s="260"/>
      <c r="F57" s="260"/>
      <c r="G57" s="260"/>
      <c r="H57" s="261"/>
      <c r="I57" s="37">
        <f>SUM(I58:I66)</f>
        <v>6268</v>
      </c>
    </row>
    <row r="58" spans="2:9" ht="51.75" customHeight="1" x14ac:dyDescent="0.25">
      <c r="B58" s="12"/>
      <c r="C58" s="13" t="s">
        <v>46</v>
      </c>
      <c r="D58" s="258" t="s">
        <v>82</v>
      </c>
      <c r="E58" s="258"/>
      <c r="F58" s="29" t="s">
        <v>80</v>
      </c>
      <c r="G58" s="14"/>
      <c r="H58" s="29" t="s">
        <v>80</v>
      </c>
      <c r="I58" s="15">
        <v>4117</v>
      </c>
    </row>
    <row r="59" spans="2:9" ht="51.75" customHeight="1" x14ac:dyDescent="0.25">
      <c r="B59" s="16"/>
      <c r="C59" s="11" t="s">
        <v>64</v>
      </c>
      <c r="D59" s="257" t="s">
        <v>82</v>
      </c>
      <c r="E59" s="257"/>
      <c r="F59" s="30" t="s">
        <v>80</v>
      </c>
      <c r="G59" s="4"/>
      <c r="H59" s="30" t="s">
        <v>80</v>
      </c>
      <c r="I59" s="17">
        <v>729</v>
      </c>
    </row>
    <row r="60" spans="2:9" ht="51.75" customHeight="1" x14ac:dyDescent="0.25">
      <c r="B60" s="16"/>
      <c r="C60" s="11" t="s">
        <v>65</v>
      </c>
      <c r="D60" s="257" t="s">
        <v>82</v>
      </c>
      <c r="E60" s="257"/>
      <c r="F60" s="30" t="s">
        <v>80</v>
      </c>
      <c r="G60" s="4"/>
      <c r="H60" s="30" t="s">
        <v>80</v>
      </c>
      <c r="I60" s="17">
        <v>306</v>
      </c>
    </row>
    <row r="61" spans="2:9" ht="51.75" customHeight="1" x14ac:dyDescent="0.25">
      <c r="B61" s="16"/>
      <c r="C61" s="11" t="s">
        <v>66</v>
      </c>
      <c r="D61" s="257" t="s">
        <v>82</v>
      </c>
      <c r="E61" s="257"/>
      <c r="F61" s="30" t="s">
        <v>80</v>
      </c>
      <c r="G61" s="4"/>
      <c r="H61" s="30" t="s">
        <v>80</v>
      </c>
      <c r="I61" s="17">
        <v>537</v>
      </c>
    </row>
    <row r="62" spans="2:9" ht="51.75" customHeight="1" x14ac:dyDescent="0.25">
      <c r="B62" s="16"/>
      <c r="C62" s="11" t="s">
        <v>67</v>
      </c>
      <c r="D62" s="257" t="s">
        <v>82</v>
      </c>
      <c r="E62" s="257"/>
      <c r="F62" s="30" t="s">
        <v>80</v>
      </c>
      <c r="G62" s="4"/>
      <c r="H62" s="30" t="s">
        <v>80</v>
      </c>
      <c r="I62" s="17">
        <v>41</v>
      </c>
    </row>
    <row r="63" spans="2:9" ht="51.75" customHeight="1" x14ac:dyDescent="0.25">
      <c r="B63" s="16"/>
      <c r="C63" s="11" t="s">
        <v>68</v>
      </c>
      <c r="D63" s="257" t="s">
        <v>82</v>
      </c>
      <c r="E63" s="257"/>
      <c r="F63" s="30" t="s">
        <v>80</v>
      </c>
      <c r="G63" s="4"/>
      <c r="H63" s="30" t="s">
        <v>80</v>
      </c>
      <c r="I63" s="17">
        <v>17</v>
      </c>
    </row>
    <row r="64" spans="2:9" ht="51.75" customHeight="1" x14ac:dyDescent="0.25">
      <c r="B64" s="16"/>
      <c r="C64" s="11" t="s">
        <v>77</v>
      </c>
      <c r="D64" s="43">
        <v>2015</v>
      </c>
      <c r="E64" s="43">
        <v>2018</v>
      </c>
      <c r="F64" s="30" t="s">
        <v>80</v>
      </c>
      <c r="G64" s="4"/>
      <c r="H64" s="30" t="s">
        <v>80</v>
      </c>
      <c r="I64" s="17">
        <v>71</v>
      </c>
    </row>
    <row r="65" spans="2:9" ht="51.75" customHeight="1" x14ac:dyDescent="0.25">
      <c r="B65" s="16"/>
      <c r="C65" s="11" t="s">
        <v>78</v>
      </c>
      <c r="D65" s="257" t="s">
        <v>82</v>
      </c>
      <c r="E65" s="257"/>
      <c r="F65" s="30" t="s">
        <v>80</v>
      </c>
      <c r="G65" s="4"/>
      <c r="H65" s="30" t="s">
        <v>80</v>
      </c>
      <c r="I65" s="17">
        <v>100</v>
      </c>
    </row>
    <row r="66" spans="2:9" ht="51.75" customHeight="1" thickBot="1" x14ac:dyDescent="0.3">
      <c r="B66" s="22"/>
      <c r="C66" s="23" t="s">
        <v>79</v>
      </c>
      <c r="D66" s="235" t="s">
        <v>82</v>
      </c>
      <c r="E66" s="236"/>
      <c r="F66" s="31" t="s">
        <v>80</v>
      </c>
      <c r="G66" s="20"/>
      <c r="H66" s="31" t="s">
        <v>80</v>
      </c>
      <c r="I66" s="21">
        <v>350</v>
      </c>
    </row>
    <row r="67" spans="2:9" ht="19.5" thickBot="1" x14ac:dyDescent="0.35">
      <c r="B67" s="264" t="s">
        <v>7</v>
      </c>
      <c r="C67" s="265"/>
      <c r="D67" s="53"/>
      <c r="E67" s="53"/>
      <c r="F67" s="53"/>
      <c r="G67" s="53"/>
      <c r="H67" s="53"/>
      <c r="I67" s="56">
        <f>SUM(I68:I72)</f>
        <v>1430</v>
      </c>
    </row>
    <row r="68" spans="2:9" ht="27" customHeight="1" x14ac:dyDescent="0.25">
      <c r="B68" s="12"/>
      <c r="C68" s="49" t="s">
        <v>47</v>
      </c>
      <c r="D68" s="57" t="s">
        <v>292</v>
      </c>
      <c r="E68" s="57" t="s">
        <v>293</v>
      </c>
      <c r="F68" s="58" t="s">
        <v>80</v>
      </c>
      <c r="G68" s="14"/>
      <c r="H68" s="29" t="s">
        <v>80</v>
      </c>
      <c r="I68" s="15">
        <v>250</v>
      </c>
    </row>
    <row r="69" spans="2:9" ht="27" customHeight="1" x14ac:dyDescent="0.25">
      <c r="B69" s="16"/>
      <c r="C69" s="50" t="s">
        <v>48</v>
      </c>
      <c r="D69" s="55">
        <v>42339</v>
      </c>
      <c r="E69" s="54" t="s">
        <v>291</v>
      </c>
      <c r="F69" s="52" t="s">
        <v>80</v>
      </c>
      <c r="G69" s="4"/>
      <c r="H69" s="30" t="s">
        <v>80</v>
      </c>
      <c r="I69" s="17">
        <v>200</v>
      </c>
    </row>
    <row r="70" spans="2:9" ht="27" customHeight="1" x14ac:dyDescent="0.25">
      <c r="B70" s="16"/>
      <c r="C70" s="50" t="s">
        <v>49</v>
      </c>
      <c r="D70" s="55">
        <v>42370</v>
      </c>
      <c r="E70" s="55">
        <v>42705</v>
      </c>
      <c r="F70" s="52" t="s">
        <v>80</v>
      </c>
      <c r="G70" s="4"/>
      <c r="H70" s="30" t="s">
        <v>80</v>
      </c>
      <c r="I70" s="17">
        <v>280</v>
      </c>
    </row>
    <row r="71" spans="2:9" ht="27" customHeight="1" x14ac:dyDescent="0.25">
      <c r="B71" s="16"/>
      <c r="C71" s="50" t="s">
        <v>50</v>
      </c>
      <c r="D71" s="55">
        <v>42370</v>
      </c>
      <c r="E71" s="54" t="s">
        <v>294</v>
      </c>
      <c r="F71" s="52" t="s">
        <v>80</v>
      </c>
      <c r="G71" s="4"/>
      <c r="H71" s="30" t="s">
        <v>80</v>
      </c>
      <c r="I71" s="17">
        <v>300</v>
      </c>
    </row>
    <row r="72" spans="2:9" ht="27" customHeight="1" thickBot="1" x14ac:dyDescent="0.3">
      <c r="B72" s="22"/>
      <c r="C72" s="51" t="s">
        <v>51</v>
      </c>
      <c r="D72" s="59">
        <v>2016</v>
      </c>
      <c r="E72" s="59" t="s">
        <v>82</v>
      </c>
      <c r="F72" s="60" t="s">
        <v>80</v>
      </c>
      <c r="G72" s="20"/>
      <c r="H72" s="31" t="s">
        <v>80</v>
      </c>
      <c r="I72" s="21">
        <v>400</v>
      </c>
    </row>
    <row r="73" spans="2:9" ht="19.5" thickBot="1" x14ac:dyDescent="0.3">
      <c r="B73" s="252" t="s">
        <v>8</v>
      </c>
      <c r="C73" s="253"/>
      <c r="D73" s="253"/>
      <c r="E73" s="253"/>
      <c r="F73" s="253"/>
      <c r="G73" s="253"/>
      <c r="H73" s="254"/>
      <c r="I73" s="56">
        <f>SUM(I74:I80)</f>
        <v>38955</v>
      </c>
    </row>
    <row r="74" spans="2:9" ht="44.25" customHeight="1" x14ac:dyDescent="0.25">
      <c r="B74" s="12"/>
      <c r="C74" s="13" t="s">
        <v>52</v>
      </c>
      <c r="D74" s="255" t="s">
        <v>82</v>
      </c>
      <c r="E74" s="256"/>
      <c r="F74" s="29" t="s">
        <v>80</v>
      </c>
      <c r="G74" s="14"/>
      <c r="H74" s="29" t="s">
        <v>80</v>
      </c>
      <c r="I74" s="15">
        <v>5135</v>
      </c>
    </row>
    <row r="75" spans="2:9" ht="44.25" customHeight="1" x14ac:dyDescent="0.25">
      <c r="B75" s="16"/>
      <c r="C75" s="11" t="s">
        <v>53</v>
      </c>
      <c r="D75" s="250" t="s">
        <v>82</v>
      </c>
      <c r="E75" s="251"/>
      <c r="F75" s="30" t="s">
        <v>80</v>
      </c>
      <c r="G75" s="4"/>
      <c r="H75" s="30" t="s">
        <v>80</v>
      </c>
      <c r="I75" s="17">
        <v>1567</v>
      </c>
    </row>
    <row r="76" spans="2:9" ht="44.25" customHeight="1" x14ac:dyDescent="0.25">
      <c r="B76" s="16"/>
      <c r="C76" s="11" t="s">
        <v>54</v>
      </c>
      <c r="D76" s="250" t="s">
        <v>82</v>
      </c>
      <c r="E76" s="251"/>
      <c r="F76" s="30" t="s">
        <v>80</v>
      </c>
      <c r="G76" s="4"/>
      <c r="H76" s="30" t="s">
        <v>80</v>
      </c>
      <c r="I76" s="17">
        <v>763</v>
      </c>
    </row>
    <row r="77" spans="2:9" ht="44.25" customHeight="1" x14ac:dyDescent="0.25">
      <c r="B77" s="16"/>
      <c r="C77" s="11" t="s">
        <v>57</v>
      </c>
      <c r="D77" s="250" t="s">
        <v>82</v>
      </c>
      <c r="E77" s="251"/>
      <c r="F77" s="30" t="s">
        <v>80</v>
      </c>
      <c r="G77" s="4"/>
      <c r="H77" s="30" t="s">
        <v>80</v>
      </c>
      <c r="I77" s="17">
        <v>52</v>
      </c>
    </row>
    <row r="78" spans="2:9" ht="44.25" customHeight="1" x14ac:dyDescent="0.25">
      <c r="B78" s="16"/>
      <c r="C78" s="11" t="s">
        <v>55</v>
      </c>
      <c r="D78" s="250" t="s">
        <v>82</v>
      </c>
      <c r="E78" s="251"/>
      <c r="F78" s="30" t="s">
        <v>80</v>
      </c>
      <c r="G78" s="4"/>
      <c r="H78" s="30" t="s">
        <v>80</v>
      </c>
      <c r="I78" s="17">
        <v>31000</v>
      </c>
    </row>
    <row r="79" spans="2:9" ht="44.25" customHeight="1" x14ac:dyDescent="0.25">
      <c r="B79" s="16"/>
      <c r="C79" s="11" t="s">
        <v>58</v>
      </c>
      <c r="D79" s="30">
        <v>2011</v>
      </c>
      <c r="E79" s="30" t="s">
        <v>82</v>
      </c>
      <c r="F79" s="30" t="s">
        <v>80</v>
      </c>
      <c r="G79" s="4"/>
      <c r="H79" s="30" t="s">
        <v>80</v>
      </c>
      <c r="I79" s="17">
        <v>370</v>
      </c>
    </row>
    <row r="80" spans="2:9" ht="44.25" customHeight="1" thickBot="1" x14ac:dyDescent="0.3">
      <c r="B80" s="22"/>
      <c r="C80" s="23" t="s">
        <v>56</v>
      </c>
      <c r="D80" s="235" t="s">
        <v>82</v>
      </c>
      <c r="E80" s="236"/>
      <c r="F80" s="31" t="s">
        <v>80</v>
      </c>
      <c r="G80" s="20"/>
      <c r="H80" s="31" t="s">
        <v>80</v>
      </c>
      <c r="I80" s="21">
        <v>68</v>
      </c>
    </row>
    <row r="81" spans="2:9" ht="19.5" thickBot="1" x14ac:dyDescent="0.3">
      <c r="B81" s="241" t="s">
        <v>9</v>
      </c>
      <c r="C81" s="242"/>
      <c r="D81" s="242"/>
      <c r="E81" s="242"/>
      <c r="F81" s="242"/>
      <c r="G81" s="242"/>
      <c r="H81" s="243"/>
      <c r="I81" s="38">
        <f>SUM(I82)</f>
        <v>500</v>
      </c>
    </row>
    <row r="82" spans="2:9" ht="35.25" customHeight="1" thickBot="1" x14ac:dyDescent="0.3">
      <c r="B82" s="24"/>
      <c r="C82" s="25" t="s">
        <v>60</v>
      </c>
      <c r="D82" s="41">
        <v>42370</v>
      </c>
      <c r="E82" s="41">
        <v>42705</v>
      </c>
      <c r="F82" s="30" t="s">
        <v>80</v>
      </c>
      <c r="G82" s="26"/>
      <c r="H82" s="30" t="s">
        <v>80</v>
      </c>
      <c r="I82" s="27">
        <v>500</v>
      </c>
    </row>
    <row r="83" spans="2:9" ht="19.5" thickBot="1" x14ac:dyDescent="0.3">
      <c r="B83" s="241" t="s">
        <v>81</v>
      </c>
      <c r="C83" s="242"/>
      <c r="D83" s="242"/>
      <c r="E83" s="242"/>
      <c r="F83" s="242"/>
      <c r="G83" s="242"/>
      <c r="H83" s="243"/>
      <c r="I83" s="10">
        <f>SUM(I84)</f>
        <v>2400</v>
      </c>
    </row>
    <row r="84" spans="2:9" ht="16.5" thickBot="1" x14ac:dyDescent="0.3">
      <c r="B84" s="24"/>
      <c r="C84" s="32" t="s">
        <v>59</v>
      </c>
      <c r="D84" s="42">
        <v>2015</v>
      </c>
      <c r="E84" s="42" t="s">
        <v>83</v>
      </c>
      <c r="F84" s="35" t="s">
        <v>80</v>
      </c>
      <c r="G84" s="33"/>
      <c r="H84" s="30" t="s">
        <v>80</v>
      </c>
      <c r="I84" s="34">
        <v>2400</v>
      </c>
    </row>
    <row r="85" spans="2:9" ht="21.75" thickBot="1" x14ac:dyDescent="0.3">
      <c r="B85" s="262" t="s">
        <v>71</v>
      </c>
      <c r="C85" s="263"/>
      <c r="D85" s="263"/>
      <c r="E85" s="263"/>
      <c r="F85" s="26"/>
      <c r="G85" s="26"/>
      <c r="H85" s="26"/>
      <c r="I85" s="28">
        <f>I81+I73+I67+I57+I49+I39+I28+I23+I16+I12+I83</f>
        <v>144469.5</v>
      </c>
    </row>
    <row r="86" spans="2:9" x14ac:dyDescent="0.25">
      <c r="B86" s="209" t="s">
        <v>537</v>
      </c>
    </row>
  </sheetData>
  <mergeCells count="50">
    <mergeCell ref="B85:E85"/>
    <mergeCell ref="D18:E18"/>
    <mergeCell ref="D19:E19"/>
    <mergeCell ref="D20:E20"/>
    <mergeCell ref="D21:E21"/>
    <mergeCell ref="D24:E24"/>
    <mergeCell ref="D25:E25"/>
    <mergeCell ref="D26:E26"/>
    <mergeCell ref="B67:C67"/>
    <mergeCell ref="B23:H23"/>
    <mergeCell ref="B28:H28"/>
    <mergeCell ref="B39:H39"/>
    <mergeCell ref="D43:E43"/>
    <mergeCell ref="D45:E45"/>
    <mergeCell ref="D47:E47"/>
    <mergeCell ref="D65:E65"/>
    <mergeCell ref="D66:E66"/>
    <mergeCell ref="D55:E55"/>
    <mergeCell ref="D63:E63"/>
    <mergeCell ref="D58:E58"/>
    <mergeCell ref="D59:E59"/>
    <mergeCell ref="B57:H57"/>
    <mergeCell ref="D60:E60"/>
    <mergeCell ref="D61:E61"/>
    <mergeCell ref="D62:E62"/>
    <mergeCell ref="D56:E56"/>
    <mergeCell ref="D78:E78"/>
    <mergeCell ref="D80:E80"/>
    <mergeCell ref="B81:H81"/>
    <mergeCell ref="B83:H83"/>
    <mergeCell ref="B73:H73"/>
    <mergeCell ref="D74:E74"/>
    <mergeCell ref="D75:E75"/>
    <mergeCell ref="D76:E76"/>
    <mergeCell ref="D77:E77"/>
    <mergeCell ref="D54:E54"/>
    <mergeCell ref="D48:E48"/>
    <mergeCell ref="B2:I2"/>
    <mergeCell ref="B3:I3"/>
    <mergeCell ref="D27:E27"/>
    <mergeCell ref="D50:E50"/>
    <mergeCell ref="B12:H12"/>
    <mergeCell ref="B16:H16"/>
    <mergeCell ref="B49:H49"/>
    <mergeCell ref="B5:I7"/>
    <mergeCell ref="F10:H10"/>
    <mergeCell ref="B11:C11"/>
    <mergeCell ref="D51:E51"/>
    <mergeCell ref="D52:E52"/>
    <mergeCell ref="D53:E53"/>
  </mergeCells>
  <hyperlinks>
    <hyperlink ref="A1" location="Contenido!A1" display="Volver al menú"/>
  </hyperlink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topLeftCell="A19" zoomScaleNormal="100" workbookViewId="0">
      <selection activeCell="B3" sqref="B3:C3"/>
    </sheetView>
  </sheetViews>
  <sheetFormatPr baseColWidth="10" defaultRowHeight="15" x14ac:dyDescent="0.25"/>
  <cols>
    <col min="2" max="2" width="61.5703125" customWidth="1"/>
    <col min="3" max="3" width="29" customWidth="1"/>
  </cols>
  <sheetData>
    <row r="1" spans="1:3" x14ac:dyDescent="0.25">
      <c r="A1" s="224" t="s">
        <v>542</v>
      </c>
    </row>
    <row r="2" spans="1:3" ht="26.25" x14ac:dyDescent="0.4">
      <c r="B2" s="269" t="s">
        <v>544</v>
      </c>
      <c r="C2" s="269"/>
    </row>
    <row r="3" spans="1:3" ht="21" x14ac:dyDescent="0.35">
      <c r="B3" s="238" t="s">
        <v>493</v>
      </c>
      <c r="C3" s="238"/>
    </row>
    <row r="4" spans="1:3" x14ac:dyDescent="0.25">
      <c r="B4" s="44"/>
      <c r="C4" s="44"/>
    </row>
    <row r="5" spans="1:3" x14ac:dyDescent="0.25">
      <c r="B5" s="76" t="s">
        <v>85</v>
      </c>
      <c r="C5" s="76" t="s">
        <v>86</v>
      </c>
    </row>
    <row r="6" spans="1:3" x14ac:dyDescent="0.25">
      <c r="B6" s="78" t="s">
        <v>87</v>
      </c>
      <c r="C6" s="83">
        <f>C7+C15+C17+C19+C21+C38+C43</f>
        <v>462211305118.11646</v>
      </c>
    </row>
    <row r="7" spans="1:3" x14ac:dyDescent="0.25">
      <c r="B7" s="78" t="s">
        <v>88</v>
      </c>
      <c r="C7" s="83">
        <f>SUM(C8:C14)</f>
        <v>407151832053.11646</v>
      </c>
    </row>
    <row r="8" spans="1:3" x14ac:dyDescent="0.25">
      <c r="B8" s="79" t="s">
        <v>89</v>
      </c>
      <c r="C8" s="84">
        <v>165264188874</v>
      </c>
    </row>
    <row r="9" spans="1:3" x14ac:dyDescent="0.25">
      <c r="B9" s="79" t="s">
        <v>90</v>
      </c>
      <c r="C9" s="84">
        <v>1376296551.8231399</v>
      </c>
    </row>
    <row r="10" spans="1:3" x14ac:dyDescent="0.25">
      <c r="B10" s="79" t="s">
        <v>91</v>
      </c>
      <c r="C10" s="84">
        <v>165748815046</v>
      </c>
    </row>
    <row r="11" spans="1:3" x14ac:dyDescent="0.25">
      <c r="B11" s="79" t="s">
        <v>92</v>
      </c>
      <c r="C11" s="84">
        <v>37216844095.339996</v>
      </c>
    </row>
    <row r="12" spans="1:3" x14ac:dyDescent="0.25">
      <c r="B12" s="79" t="s">
        <v>93</v>
      </c>
      <c r="C12" s="84">
        <v>0</v>
      </c>
    </row>
    <row r="13" spans="1:3" x14ac:dyDescent="0.25">
      <c r="B13" s="79" t="s">
        <v>94</v>
      </c>
      <c r="C13" s="84">
        <v>39784687485.953339</v>
      </c>
    </row>
    <row r="14" spans="1:3" x14ac:dyDescent="0.25">
      <c r="B14" s="79" t="s">
        <v>95</v>
      </c>
      <c r="C14" s="84">
        <v>-2239000000</v>
      </c>
    </row>
    <row r="15" spans="1:3" x14ac:dyDescent="0.25">
      <c r="B15" s="78" t="s">
        <v>96</v>
      </c>
      <c r="C15" s="83">
        <f>SUM(C16)</f>
        <v>5943478986</v>
      </c>
    </row>
    <row r="16" spans="1:3" x14ac:dyDescent="0.25">
      <c r="B16" s="79" t="s">
        <v>97</v>
      </c>
      <c r="C16" s="84">
        <v>5943478986</v>
      </c>
    </row>
    <row r="17" spans="2:3" x14ac:dyDescent="0.25">
      <c r="B17" s="78" t="s">
        <v>98</v>
      </c>
      <c r="C17" s="83">
        <f>SUM(C18)</f>
        <v>14869020354</v>
      </c>
    </row>
    <row r="18" spans="2:3" x14ac:dyDescent="0.25">
      <c r="B18" s="79" t="s">
        <v>99</v>
      </c>
      <c r="C18" s="84">
        <v>14869020354</v>
      </c>
    </row>
    <row r="19" spans="2:3" x14ac:dyDescent="0.25">
      <c r="B19" s="78" t="s">
        <v>100</v>
      </c>
      <c r="C19" s="83">
        <f>SUM(C20)</f>
        <v>4127073461</v>
      </c>
    </row>
    <row r="20" spans="2:3" x14ac:dyDescent="0.25">
      <c r="B20" s="79" t="s">
        <v>101</v>
      </c>
      <c r="C20" s="84">
        <v>4127073461</v>
      </c>
    </row>
    <row r="21" spans="2:3" x14ac:dyDescent="0.25">
      <c r="B21" s="78" t="s">
        <v>102</v>
      </c>
      <c r="C21" s="83">
        <f>SUM(C22:C37)</f>
        <v>9990973791</v>
      </c>
    </row>
    <row r="22" spans="2:3" x14ac:dyDescent="0.25">
      <c r="B22" s="79" t="s">
        <v>103</v>
      </c>
      <c r="C22" s="84">
        <v>3926000</v>
      </c>
    </row>
    <row r="23" spans="2:3" x14ac:dyDescent="0.25">
      <c r="B23" s="79" t="s">
        <v>104</v>
      </c>
      <c r="C23" s="84">
        <v>29931301</v>
      </c>
    </row>
    <row r="24" spans="2:3" x14ac:dyDescent="0.25">
      <c r="B24" s="79" t="s">
        <v>105</v>
      </c>
      <c r="C24" s="84">
        <v>103079666</v>
      </c>
    </row>
    <row r="25" spans="2:3" x14ac:dyDescent="0.25">
      <c r="B25" s="79" t="s">
        <v>106</v>
      </c>
      <c r="C25" s="84">
        <v>8800000</v>
      </c>
    </row>
    <row r="26" spans="2:3" x14ac:dyDescent="0.25">
      <c r="B26" s="79" t="s">
        <v>107</v>
      </c>
      <c r="C26" s="84">
        <v>738164000</v>
      </c>
    </row>
    <row r="27" spans="2:3" x14ac:dyDescent="0.25">
      <c r="B27" s="79" t="s">
        <v>108</v>
      </c>
      <c r="C27" s="84">
        <v>2950600000</v>
      </c>
    </row>
    <row r="28" spans="2:3" x14ac:dyDescent="0.25">
      <c r="B28" s="79" t="s">
        <v>109</v>
      </c>
      <c r="C28" s="84">
        <v>250914436</v>
      </c>
    </row>
    <row r="29" spans="2:3" x14ac:dyDescent="0.25">
      <c r="B29" s="79" t="s">
        <v>110</v>
      </c>
      <c r="C29" s="84">
        <v>1666000000</v>
      </c>
    </row>
    <row r="30" spans="2:3" x14ac:dyDescent="0.25">
      <c r="B30" s="79" t="s">
        <v>111</v>
      </c>
      <c r="C30" s="84">
        <v>138600000</v>
      </c>
    </row>
    <row r="31" spans="2:3" x14ac:dyDescent="0.25">
      <c r="B31" s="79" t="s">
        <v>112</v>
      </c>
      <c r="C31" s="84">
        <v>2430445392</v>
      </c>
    </row>
    <row r="32" spans="2:3" x14ac:dyDescent="0.25">
      <c r="B32" s="79" t="s">
        <v>113</v>
      </c>
      <c r="C32" s="84">
        <v>474165000</v>
      </c>
    </row>
    <row r="33" spans="2:3" x14ac:dyDescent="0.25">
      <c r="B33" s="79" t="s">
        <v>114</v>
      </c>
      <c r="C33" s="84">
        <v>568752996</v>
      </c>
    </row>
    <row r="34" spans="2:3" x14ac:dyDescent="0.25">
      <c r="B34" s="79" t="s">
        <v>115</v>
      </c>
      <c r="C34" s="84">
        <v>305503000</v>
      </c>
    </row>
    <row r="35" spans="2:3" x14ac:dyDescent="0.25">
      <c r="B35" s="79" t="s">
        <v>116</v>
      </c>
      <c r="C35" s="84">
        <v>176092000</v>
      </c>
    </row>
    <row r="36" spans="2:3" x14ac:dyDescent="0.25">
      <c r="B36" s="79" t="s">
        <v>117</v>
      </c>
      <c r="C36" s="84">
        <v>75000000</v>
      </c>
    </row>
    <row r="37" spans="2:3" x14ac:dyDescent="0.25">
      <c r="B37" s="79" t="s">
        <v>118</v>
      </c>
      <c r="C37" s="84">
        <v>71000000</v>
      </c>
    </row>
    <row r="38" spans="2:3" x14ac:dyDescent="0.25">
      <c r="B38" s="78" t="s">
        <v>119</v>
      </c>
      <c r="C38" s="83">
        <f>SUM(C39:C42)</f>
        <v>21517206463</v>
      </c>
    </row>
    <row r="39" spans="2:3" x14ac:dyDescent="0.25">
      <c r="B39" s="79" t="s">
        <v>120</v>
      </c>
      <c r="C39" s="84">
        <v>15006093000</v>
      </c>
    </row>
    <row r="40" spans="2:3" x14ac:dyDescent="0.25">
      <c r="B40" s="79" t="s">
        <v>121</v>
      </c>
      <c r="C40" s="84">
        <v>3828290867</v>
      </c>
    </row>
    <row r="41" spans="2:3" x14ac:dyDescent="0.25">
      <c r="B41" s="79" t="s">
        <v>122</v>
      </c>
      <c r="C41" s="84">
        <v>2189685523</v>
      </c>
    </row>
    <row r="42" spans="2:3" x14ac:dyDescent="0.25">
      <c r="B42" s="79" t="s">
        <v>123</v>
      </c>
      <c r="C42" s="84">
        <v>493137073</v>
      </c>
    </row>
    <row r="43" spans="2:3" x14ac:dyDescent="0.25">
      <c r="B43" s="78" t="s">
        <v>124</v>
      </c>
      <c r="C43" s="83">
        <v>-1388279990</v>
      </c>
    </row>
    <row r="44" spans="2:3" x14ac:dyDescent="0.25">
      <c r="B44" s="78" t="s">
        <v>125</v>
      </c>
      <c r="C44" s="83">
        <f>C45+C64+C72+C81+C83+C85+C89+C102+C104+C106+C108+C110+C112+C114+C120+C122</f>
        <v>454107706244.69952</v>
      </c>
    </row>
    <row r="45" spans="2:3" x14ac:dyDescent="0.25">
      <c r="B45" s="80" t="s">
        <v>126</v>
      </c>
      <c r="C45" s="83">
        <f>SUM(C46:C63)</f>
        <v>280225239049.56738</v>
      </c>
    </row>
    <row r="46" spans="2:3" x14ac:dyDescent="0.25">
      <c r="B46" s="79" t="s">
        <v>127</v>
      </c>
      <c r="C46" s="84">
        <v>3653000560</v>
      </c>
    </row>
    <row r="47" spans="2:3" x14ac:dyDescent="0.25">
      <c r="B47" s="79" t="s">
        <v>128</v>
      </c>
      <c r="C47" s="84">
        <v>81356131932.701813</v>
      </c>
    </row>
    <row r="48" spans="2:3" x14ac:dyDescent="0.25">
      <c r="B48" s="79" t="s">
        <v>129</v>
      </c>
      <c r="C48" s="84">
        <v>26472689185.295357</v>
      </c>
    </row>
    <row r="49" spans="2:3" x14ac:dyDescent="0.25">
      <c r="B49" s="79" t="s">
        <v>130</v>
      </c>
      <c r="C49" s="84">
        <v>13838360989.206604</v>
      </c>
    </row>
    <row r="50" spans="2:3" x14ac:dyDescent="0.25">
      <c r="B50" s="79" t="s">
        <v>131</v>
      </c>
      <c r="C50" s="84">
        <v>399485614.85000002</v>
      </c>
    </row>
    <row r="51" spans="2:3" x14ac:dyDescent="0.25">
      <c r="B51" s="79" t="s">
        <v>132</v>
      </c>
      <c r="C51" s="84">
        <v>33485115</v>
      </c>
    </row>
    <row r="52" spans="2:3" x14ac:dyDescent="0.25">
      <c r="B52" s="79" t="s">
        <v>133</v>
      </c>
      <c r="C52" s="84">
        <v>599856321.29999995</v>
      </c>
    </row>
    <row r="53" spans="2:3" x14ac:dyDescent="0.25">
      <c r="B53" s="79" t="s">
        <v>134</v>
      </c>
      <c r="C53" s="84">
        <v>5770596532.4991493</v>
      </c>
    </row>
    <row r="54" spans="2:3" x14ac:dyDescent="0.25">
      <c r="B54" s="79" t="s">
        <v>135</v>
      </c>
      <c r="C54" s="84">
        <v>18791136</v>
      </c>
    </row>
    <row r="55" spans="2:3" x14ac:dyDescent="0.25">
      <c r="B55" s="79" t="s">
        <v>136</v>
      </c>
      <c r="C55" s="84">
        <v>3694486076.9099998</v>
      </c>
    </row>
    <row r="56" spans="2:3" x14ac:dyDescent="0.25">
      <c r="B56" s="79" t="s">
        <v>137</v>
      </c>
      <c r="C56" s="84">
        <v>898808904</v>
      </c>
    </row>
    <row r="57" spans="2:3" x14ac:dyDescent="0.25">
      <c r="B57" s="79" t="s">
        <v>138</v>
      </c>
      <c r="C57" s="84">
        <v>91866000</v>
      </c>
    </row>
    <row r="58" spans="2:3" x14ac:dyDescent="0.25">
      <c r="B58" s="79" t="s">
        <v>139</v>
      </c>
      <c r="C58" s="84">
        <v>398173503.30000001</v>
      </c>
    </row>
    <row r="59" spans="2:3" x14ac:dyDescent="0.25">
      <c r="B59" s="79" t="s">
        <v>140</v>
      </c>
      <c r="C59" s="84">
        <v>132684032708.50443</v>
      </c>
    </row>
    <row r="60" spans="2:3" x14ac:dyDescent="0.25">
      <c r="B60" s="79" t="s">
        <v>141</v>
      </c>
      <c r="C60" s="84">
        <v>1258207528</v>
      </c>
    </row>
    <row r="61" spans="2:3" x14ac:dyDescent="0.25">
      <c r="B61" s="79" t="s">
        <v>142</v>
      </c>
      <c r="C61" s="84">
        <v>588318318</v>
      </c>
    </row>
    <row r="62" spans="2:3" x14ac:dyDescent="0.25">
      <c r="B62" s="79" t="s">
        <v>143</v>
      </c>
      <c r="C62" s="84">
        <v>4000000000</v>
      </c>
    </row>
    <row r="63" spans="2:3" x14ac:dyDescent="0.25">
      <c r="B63" s="79" t="s">
        <v>144</v>
      </c>
      <c r="C63" s="84">
        <v>4468948624</v>
      </c>
    </row>
    <row r="64" spans="2:3" x14ac:dyDescent="0.25">
      <c r="B64" s="80" t="s">
        <v>145</v>
      </c>
      <c r="C64" s="83">
        <f>SUM(C65:C71)</f>
        <v>34386705458.02224</v>
      </c>
    </row>
    <row r="65" spans="2:3" x14ac:dyDescent="0.25">
      <c r="B65" s="79" t="s">
        <v>146</v>
      </c>
      <c r="C65" s="84">
        <v>336000000</v>
      </c>
    </row>
    <row r="66" spans="2:3" x14ac:dyDescent="0.25">
      <c r="B66" s="79" t="s">
        <v>147</v>
      </c>
      <c r="C66" s="84">
        <v>4524000</v>
      </c>
    </row>
    <row r="67" spans="2:3" x14ac:dyDescent="0.25">
      <c r="B67" s="79" t="s">
        <v>148</v>
      </c>
      <c r="C67" s="84">
        <v>805265561</v>
      </c>
    </row>
    <row r="68" spans="2:3" x14ac:dyDescent="0.25">
      <c r="B68" s="79" t="s">
        <v>149</v>
      </c>
      <c r="C68" s="84">
        <v>767129574.8499999</v>
      </c>
    </row>
    <row r="69" spans="2:3" x14ac:dyDescent="0.25">
      <c r="B69" s="79" t="s">
        <v>150</v>
      </c>
      <c r="C69" s="84">
        <v>6714213489</v>
      </c>
    </row>
    <row r="70" spans="2:3" x14ac:dyDescent="0.25">
      <c r="B70" s="79" t="s">
        <v>151</v>
      </c>
      <c r="C70" s="84">
        <v>6468811962.2000008</v>
      </c>
    </row>
    <row r="71" spans="2:3" x14ac:dyDescent="0.25">
      <c r="B71" s="79" t="s">
        <v>152</v>
      </c>
      <c r="C71" s="84">
        <v>19290760870.97224</v>
      </c>
    </row>
    <row r="72" spans="2:3" x14ac:dyDescent="0.25">
      <c r="B72" s="80" t="s">
        <v>153</v>
      </c>
      <c r="C72" s="83">
        <f>SUM(C73:C80)</f>
        <v>10026861144</v>
      </c>
    </row>
    <row r="73" spans="2:3" x14ac:dyDescent="0.25">
      <c r="B73" s="79" t="s">
        <v>154</v>
      </c>
      <c r="C73" s="84">
        <v>5512797171</v>
      </c>
    </row>
    <row r="74" spans="2:3" x14ac:dyDescent="0.25">
      <c r="B74" s="79" t="s">
        <v>155</v>
      </c>
      <c r="C74" s="84">
        <v>2602158367</v>
      </c>
    </row>
    <row r="75" spans="2:3" x14ac:dyDescent="0.25">
      <c r="B75" s="79" t="s">
        <v>156</v>
      </c>
      <c r="C75" s="84">
        <v>167516</v>
      </c>
    </row>
    <row r="76" spans="2:3" x14ac:dyDescent="0.25">
      <c r="B76" s="79" t="s">
        <v>157</v>
      </c>
      <c r="C76" s="84">
        <v>10000000</v>
      </c>
    </row>
    <row r="77" spans="2:3" x14ac:dyDescent="0.25">
      <c r="B77" s="79" t="s">
        <v>158</v>
      </c>
      <c r="C77" s="84">
        <v>200000</v>
      </c>
    </row>
    <row r="78" spans="2:3" x14ac:dyDescent="0.25">
      <c r="B78" s="79" t="s">
        <v>159</v>
      </c>
      <c r="C78" s="84">
        <v>100000</v>
      </c>
    </row>
    <row r="79" spans="2:3" x14ac:dyDescent="0.25">
      <c r="B79" s="79" t="s">
        <v>160</v>
      </c>
      <c r="C79" s="84">
        <v>1900000000</v>
      </c>
    </row>
    <row r="80" spans="2:3" x14ac:dyDescent="0.25">
      <c r="B80" s="79" t="s">
        <v>161</v>
      </c>
      <c r="C80" s="84">
        <v>1438090</v>
      </c>
    </row>
    <row r="81" spans="2:3" x14ac:dyDescent="0.25">
      <c r="B81" s="80" t="s">
        <v>162</v>
      </c>
      <c r="C81" s="83">
        <f>SUM(C82)</f>
        <v>2971339308</v>
      </c>
    </row>
    <row r="82" spans="2:3" x14ac:dyDescent="0.25">
      <c r="B82" s="79" t="s">
        <v>163</v>
      </c>
      <c r="C82" s="84">
        <v>2971339308</v>
      </c>
    </row>
    <row r="83" spans="2:3" x14ac:dyDescent="0.25">
      <c r="B83" s="80" t="s">
        <v>164</v>
      </c>
      <c r="C83" s="83">
        <f>SUM(C84)</f>
        <v>1322795642</v>
      </c>
    </row>
    <row r="84" spans="2:3" x14ac:dyDescent="0.25">
      <c r="B84" s="79" t="s">
        <v>165</v>
      </c>
      <c r="C84" s="84">
        <v>1322795642</v>
      </c>
    </row>
    <row r="85" spans="2:3" x14ac:dyDescent="0.25">
      <c r="B85" s="80" t="s">
        <v>166</v>
      </c>
      <c r="C85" s="83">
        <f>SUM(C86:C88)</f>
        <v>3067034835.7200003</v>
      </c>
    </row>
    <row r="86" spans="2:3" x14ac:dyDescent="0.25">
      <c r="B86" s="79" t="s">
        <v>167</v>
      </c>
      <c r="C86" s="84">
        <v>664197083.72000003</v>
      </c>
    </row>
    <row r="87" spans="2:3" x14ac:dyDescent="0.25">
      <c r="B87" s="79" t="s">
        <v>168</v>
      </c>
      <c r="C87" s="84">
        <v>716227612</v>
      </c>
    </row>
    <row r="88" spans="2:3" x14ac:dyDescent="0.25">
      <c r="B88" s="79" t="s">
        <v>169</v>
      </c>
      <c r="C88" s="84">
        <v>1686610140</v>
      </c>
    </row>
    <row r="89" spans="2:3" x14ac:dyDescent="0.25">
      <c r="B89" s="80" t="s">
        <v>170</v>
      </c>
      <c r="C89" s="83">
        <f>SUM(C90:C101)</f>
        <v>21824191082.284126</v>
      </c>
    </row>
    <row r="90" spans="2:3" x14ac:dyDescent="0.25">
      <c r="B90" s="79" t="s">
        <v>171</v>
      </c>
      <c r="C90" s="84">
        <v>3942194160.6121249</v>
      </c>
    </row>
    <row r="91" spans="2:3" x14ac:dyDescent="0.25">
      <c r="B91" s="79" t="s">
        <v>172</v>
      </c>
      <c r="C91" s="84">
        <v>4859463698</v>
      </c>
    </row>
    <row r="92" spans="2:3" x14ac:dyDescent="0.25">
      <c r="B92" s="79" t="s">
        <v>173</v>
      </c>
      <c r="C92" s="84">
        <v>3255032565</v>
      </c>
    </row>
    <row r="93" spans="2:3" x14ac:dyDescent="0.25">
      <c r="B93" s="79" t="s">
        <v>174</v>
      </c>
      <c r="C93" s="84">
        <v>723359105.69717216</v>
      </c>
    </row>
    <row r="94" spans="2:3" x14ac:dyDescent="0.25">
      <c r="B94" s="79" t="s">
        <v>175</v>
      </c>
      <c r="C94" s="84">
        <v>3586432673.4214339</v>
      </c>
    </row>
    <row r="95" spans="2:3" x14ac:dyDescent="0.25">
      <c r="B95" s="79" t="s">
        <v>176</v>
      </c>
      <c r="C95" s="84">
        <v>576429707.5328784</v>
      </c>
    </row>
    <row r="96" spans="2:3" x14ac:dyDescent="0.25">
      <c r="B96" s="79" t="s">
        <v>177</v>
      </c>
      <c r="C96" s="84">
        <v>336022558.22351539</v>
      </c>
    </row>
    <row r="97" spans="2:3" x14ac:dyDescent="0.25">
      <c r="B97" s="79" t="s">
        <v>178</v>
      </c>
      <c r="C97" s="84">
        <v>313404034</v>
      </c>
    </row>
    <row r="98" spans="2:3" x14ac:dyDescent="0.25">
      <c r="B98" s="79" t="s">
        <v>179</v>
      </c>
      <c r="C98" s="84">
        <v>724451718</v>
      </c>
    </row>
    <row r="99" spans="2:3" x14ac:dyDescent="0.25">
      <c r="B99" s="79" t="s">
        <v>180</v>
      </c>
      <c r="C99" s="84">
        <v>411948999.90000004</v>
      </c>
    </row>
    <row r="100" spans="2:3" x14ac:dyDescent="0.25">
      <c r="B100" s="79" t="s">
        <v>181</v>
      </c>
      <c r="C100" s="84">
        <v>342709500</v>
      </c>
    </row>
    <row r="101" spans="2:3" x14ac:dyDescent="0.25">
      <c r="B101" s="79" t="s">
        <v>182</v>
      </c>
      <c r="C101" s="84">
        <v>2752742361.8970003</v>
      </c>
    </row>
    <row r="102" spans="2:3" x14ac:dyDescent="0.25">
      <c r="B102" s="80" t="s">
        <v>183</v>
      </c>
      <c r="C102" s="83">
        <f>SUM(C103)</f>
        <v>468710895.03182501</v>
      </c>
    </row>
    <row r="103" spans="2:3" x14ac:dyDescent="0.25">
      <c r="B103" s="79" t="s">
        <v>184</v>
      </c>
      <c r="C103" s="84">
        <v>468710895.03182501</v>
      </c>
    </row>
    <row r="104" spans="2:3" x14ac:dyDescent="0.25">
      <c r="B104" s="80" t="s">
        <v>185</v>
      </c>
      <c r="C104" s="83">
        <f>SUM(C105)</f>
        <v>8308470409.1771641</v>
      </c>
    </row>
    <row r="105" spans="2:3" x14ac:dyDescent="0.25">
      <c r="B105" s="79" t="s">
        <v>186</v>
      </c>
      <c r="C105" s="84">
        <v>8308470409.1771641</v>
      </c>
    </row>
    <row r="106" spans="2:3" x14ac:dyDescent="0.25">
      <c r="B106" s="80" t="s">
        <v>187</v>
      </c>
      <c r="C106" s="83">
        <f>SUM(C107)</f>
        <v>209325365</v>
      </c>
    </row>
    <row r="107" spans="2:3" x14ac:dyDescent="0.25">
      <c r="B107" s="79" t="s">
        <v>188</v>
      </c>
      <c r="C107" s="84">
        <v>209325365</v>
      </c>
    </row>
    <row r="108" spans="2:3" x14ac:dyDescent="0.25">
      <c r="B108" s="80" t="s">
        <v>189</v>
      </c>
      <c r="C108" s="83">
        <f>SUM(C109)</f>
        <v>10005818850.716797</v>
      </c>
    </row>
    <row r="109" spans="2:3" x14ac:dyDescent="0.25">
      <c r="B109" s="79" t="s">
        <v>190</v>
      </c>
      <c r="C109" s="84">
        <v>10005818850.716797</v>
      </c>
    </row>
    <row r="110" spans="2:3" x14ac:dyDescent="0.25">
      <c r="B110" s="80" t="s">
        <v>191</v>
      </c>
      <c r="C110" s="83">
        <f>SUM(C111)</f>
        <v>32635491004.743774</v>
      </c>
    </row>
    <row r="111" spans="2:3" x14ac:dyDescent="0.25">
      <c r="B111" s="79" t="s">
        <v>192</v>
      </c>
      <c r="C111" s="84">
        <v>32635491004.743774</v>
      </c>
    </row>
    <row r="112" spans="2:3" x14ac:dyDescent="0.25">
      <c r="B112" s="80" t="s">
        <v>193</v>
      </c>
      <c r="C112" s="83">
        <f>SUM(C113)</f>
        <v>5368592465.1609993</v>
      </c>
    </row>
    <row r="113" spans="2:3" x14ac:dyDescent="0.25">
      <c r="B113" s="79" t="s">
        <v>194</v>
      </c>
      <c r="C113" s="84">
        <v>5368592465.1609993</v>
      </c>
    </row>
    <row r="114" spans="2:3" x14ac:dyDescent="0.25">
      <c r="B114" s="80" t="s">
        <v>195</v>
      </c>
      <c r="C114" s="83">
        <f>SUM(C115:C119)</f>
        <v>29385327001.725277</v>
      </c>
    </row>
    <row r="115" spans="2:3" x14ac:dyDescent="0.25">
      <c r="B115" s="79" t="s">
        <v>196</v>
      </c>
      <c r="C115" s="84">
        <v>12951606587.285593</v>
      </c>
    </row>
    <row r="116" spans="2:3" x14ac:dyDescent="0.25">
      <c r="B116" s="79" t="s">
        <v>197</v>
      </c>
      <c r="C116" s="84">
        <v>1515984085</v>
      </c>
    </row>
    <row r="117" spans="2:3" x14ac:dyDescent="0.25">
      <c r="B117" s="79" t="s">
        <v>198</v>
      </c>
      <c r="C117" s="84">
        <v>7114849398.9750004</v>
      </c>
    </row>
    <row r="118" spans="2:3" x14ac:dyDescent="0.25">
      <c r="B118" s="79" t="s">
        <v>199</v>
      </c>
      <c r="C118" s="84">
        <v>3664224181.4646826</v>
      </c>
    </row>
    <row r="119" spans="2:3" x14ac:dyDescent="0.25">
      <c r="B119" s="79" t="s">
        <v>200</v>
      </c>
      <c r="C119" s="84">
        <v>4138662749</v>
      </c>
    </row>
    <row r="120" spans="2:3" x14ac:dyDescent="0.25">
      <c r="B120" s="80" t="s">
        <v>201</v>
      </c>
      <c r="C120" s="83">
        <f>SUM(C121)</f>
        <v>3400111299.5500002</v>
      </c>
    </row>
    <row r="121" spans="2:3" x14ac:dyDescent="0.25">
      <c r="B121" s="79" t="s">
        <v>202</v>
      </c>
      <c r="C121" s="84">
        <v>3400111299.5500002</v>
      </c>
    </row>
    <row r="122" spans="2:3" x14ac:dyDescent="0.25">
      <c r="B122" s="78" t="s">
        <v>203</v>
      </c>
      <c r="C122" s="83">
        <f>SUM(C123)</f>
        <v>10501692434</v>
      </c>
    </row>
    <row r="123" spans="2:3" x14ac:dyDescent="0.25">
      <c r="B123" s="80" t="s">
        <v>203</v>
      </c>
      <c r="C123" s="83">
        <f>SUM(C124:C125)</f>
        <v>10501692434</v>
      </c>
    </row>
    <row r="124" spans="2:3" x14ac:dyDescent="0.25">
      <c r="B124" s="79" t="s">
        <v>204</v>
      </c>
      <c r="C124" s="84">
        <v>2232953434</v>
      </c>
    </row>
    <row r="125" spans="2:3" x14ac:dyDescent="0.25">
      <c r="B125" s="79" t="s">
        <v>205</v>
      </c>
      <c r="C125" s="84">
        <v>8268739000</v>
      </c>
    </row>
    <row r="126" spans="2:3" x14ac:dyDescent="0.25">
      <c r="B126" s="78" t="s">
        <v>206</v>
      </c>
      <c r="C126" s="83">
        <f>C127+C130</f>
        <v>34737670464.179062</v>
      </c>
    </row>
    <row r="127" spans="2:3" x14ac:dyDescent="0.25">
      <c r="B127" s="80" t="s">
        <v>207</v>
      </c>
      <c r="C127" s="83">
        <f>SUM(C128:C129)</f>
        <v>30436331975.179066</v>
      </c>
    </row>
    <row r="128" spans="2:3" x14ac:dyDescent="0.25">
      <c r="B128" s="79" t="s">
        <v>208</v>
      </c>
      <c r="C128" s="84">
        <v>28485304572.286064</v>
      </c>
    </row>
    <row r="129" spans="2:3" x14ac:dyDescent="0.25">
      <c r="B129" s="79" t="s">
        <v>209</v>
      </c>
      <c r="C129" s="84">
        <v>1951027402.8930004</v>
      </c>
    </row>
    <row r="130" spans="2:3" x14ac:dyDescent="0.25">
      <c r="B130" s="80" t="s">
        <v>210</v>
      </c>
      <c r="C130" s="83">
        <f>SUM(C131:C136)</f>
        <v>4301338489</v>
      </c>
    </row>
    <row r="131" spans="2:3" x14ac:dyDescent="0.25">
      <c r="B131" s="79" t="s">
        <v>211</v>
      </c>
      <c r="C131" s="84">
        <v>117852000</v>
      </c>
    </row>
    <row r="132" spans="2:3" x14ac:dyDescent="0.25">
      <c r="B132" s="79" t="s">
        <v>212</v>
      </c>
      <c r="C132" s="84">
        <v>2440000</v>
      </c>
    </row>
    <row r="133" spans="2:3" x14ac:dyDescent="0.25">
      <c r="B133" s="79" t="s">
        <v>213</v>
      </c>
      <c r="C133" s="84">
        <v>3174206589</v>
      </c>
    </row>
    <row r="134" spans="2:3" x14ac:dyDescent="0.25">
      <c r="B134" s="79" t="s">
        <v>214</v>
      </c>
      <c r="C134" s="84">
        <v>363500</v>
      </c>
    </row>
    <row r="135" spans="2:3" x14ac:dyDescent="0.25">
      <c r="B135" s="79" t="s">
        <v>215</v>
      </c>
      <c r="C135" s="84">
        <v>1000476400</v>
      </c>
    </row>
    <row r="136" spans="2:3" x14ac:dyDescent="0.25">
      <c r="B136" s="79" t="s">
        <v>216</v>
      </c>
      <c r="C136" s="84">
        <v>6000000</v>
      </c>
    </row>
    <row r="137" spans="2:3" x14ac:dyDescent="0.25">
      <c r="B137" s="78" t="s">
        <v>217</v>
      </c>
      <c r="C137" s="83">
        <f>C138+C140+C142+C144</f>
        <v>1815112646.88445</v>
      </c>
    </row>
    <row r="138" spans="2:3" x14ac:dyDescent="0.25">
      <c r="B138" s="80" t="s">
        <v>218</v>
      </c>
      <c r="C138" s="83">
        <f>SUM(C139)</f>
        <v>212576244</v>
      </c>
    </row>
    <row r="139" spans="2:3" x14ac:dyDescent="0.25">
      <c r="B139" s="79" t="s">
        <v>219</v>
      </c>
      <c r="C139" s="84">
        <v>212576244</v>
      </c>
    </row>
    <row r="140" spans="2:3" x14ac:dyDescent="0.25">
      <c r="B140" s="80" t="s">
        <v>220</v>
      </c>
      <c r="C140" s="83">
        <f>SUM(C141)</f>
        <v>324258198.88445002</v>
      </c>
    </row>
    <row r="141" spans="2:3" x14ac:dyDescent="0.25">
      <c r="B141" s="79" t="s">
        <v>221</v>
      </c>
      <c r="C141" s="84">
        <v>324258198.88445002</v>
      </c>
    </row>
    <row r="142" spans="2:3" x14ac:dyDescent="0.25">
      <c r="B142" s="80" t="s">
        <v>222</v>
      </c>
      <c r="C142" s="83">
        <f>SUM(C143)</f>
        <v>1252218722</v>
      </c>
    </row>
    <row r="143" spans="2:3" x14ac:dyDescent="0.25">
      <c r="B143" s="79" t="s">
        <v>223</v>
      </c>
      <c r="C143" s="84">
        <v>1252218722</v>
      </c>
    </row>
    <row r="144" spans="2:3" x14ac:dyDescent="0.25">
      <c r="B144" s="80" t="s">
        <v>224</v>
      </c>
      <c r="C144" s="83">
        <f>SUM(C145)</f>
        <v>26059482</v>
      </c>
    </row>
    <row r="145" spans="2:3" x14ac:dyDescent="0.25">
      <c r="B145" s="79" t="s">
        <v>225</v>
      </c>
      <c r="C145" s="84">
        <v>26059482</v>
      </c>
    </row>
    <row r="146" spans="2:3" x14ac:dyDescent="0.25">
      <c r="B146" s="77"/>
      <c r="C146" s="85"/>
    </row>
    <row r="147" spans="2:3" x14ac:dyDescent="0.25">
      <c r="B147" s="81" t="s">
        <v>226</v>
      </c>
      <c r="C147" s="83">
        <f>C6-C44</f>
        <v>8103598873.4169312</v>
      </c>
    </row>
    <row r="148" spans="2:3" x14ac:dyDescent="0.25">
      <c r="B148" s="81" t="s">
        <v>227</v>
      </c>
      <c r="C148" s="83">
        <f>C126-C137</f>
        <v>32922557817.294613</v>
      </c>
    </row>
    <row r="149" spans="2:3" x14ac:dyDescent="0.25">
      <c r="B149" s="82"/>
      <c r="C149" s="86"/>
    </row>
    <row r="150" spans="2:3" x14ac:dyDescent="0.25">
      <c r="B150" s="81" t="s">
        <v>228</v>
      </c>
      <c r="C150" s="87">
        <f>SUM(C147:C148)</f>
        <v>41026156690.711548</v>
      </c>
    </row>
    <row r="151" spans="2:3" x14ac:dyDescent="0.25">
      <c r="B151" s="210" t="s">
        <v>538</v>
      </c>
    </row>
  </sheetData>
  <mergeCells count="2">
    <mergeCell ref="B2:C2"/>
    <mergeCell ref="B3:C3"/>
  </mergeCells>
  <hyperlinks>
    <hyperlink ref="A1" location="Contenido!A1" display="Volver al menú"/>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opLeftCell="A10" zoomScaleNormal="100" workbookViewId="0">
      <selection activeCell="B4" sqref="B4:D4"/>
    </sheetView>
  </sheetViews>
  <sheetFormatPr baseColWidth="10" defaultRowHeight="15" x14ac:dyDescent="0.25"/>
  <cols>
    <col min="2" max="2" width="46.7109375" customWidth="1"/>
    <col min="3" max="3" width="20.85546875" style="99" customWidth="1"/>
    <col min="4" max="4" width="20.28515625" customWidth="1"/>
  </cols>
  <sheetData>
    <row r="1" spans="1:4" x14ac:dyDescent="0.25">
      <c r="A1" s="224" t="s">
        <v>542</v>
      </c>
    </row>
    <row r="3" spans="1:4" ht="26.25" x14ac:dyDescent="0.4">
      <c r="B3" s="269" t="s">
        <v>544</v>
      </c>
      <c r="C3" s="269"/>
      <c r="D3" s="269"/>
    </row>
    <row r="4" spans="1:4" ht="18.75" x14ac:dyDescent="0.3">
      <c r="B4" s="270" t="s">
        <v>494</v>
      </c>
      <c r="C4" s="270"/>
      <c r="D4" s="270"/>
    </row>
    <row r="5" spans="1:4" ht="15.75" x14ac:dyDescent="0.25">
      <c r="B5" s="271" t="s">
        <v>229</v>
      </c>
      <c r="C5" s="271"/>
      <c r="D5" s="271"/>
    </row>
    <row r="6" spans="1:4" ht="15.75" thickBot="1" x14ac:dyDescent="0.3">
      <c r="B6" s="88"/>
    </row>
    <row r="7" spans="1:4" ht="15.75" thickBot="1" x14ac:dyDescent="0.3">
      <c r="B7" s="89" t="s">
        <v>495</v>
      </c>
      <c r="C7" s="90" t="s">
        <v>496</v>
      </c>
      <c r="D7" s="91" t="s">
        <v>497</v>
      </c>
    </row>
    <row r="8" spans="1:4" ht="15.75" thickBot="1" x14ac:dyDescent="0.3">
      <c r="B8" s="92" t="s">
        <v>230</v>
      </c>
      <c r="C8" s="93">
        <v>49505</v>
      </c>
      <c r="D8" s="94">
        <v>0.77</v>
      </c>
    </row>
    <row r="9" spans="1:4" ht="15.75" thickBot="1" x14ac:dyDescent="0.3">
      <c r="B9" s="92" t="s">
        <v>231</v>
      </c>
      <c r="C9" s="93">
        <v>15000</v>
      </c>
      <c r="D9" s="94">
        <v>0.23</v>
      </c>
    </row>
    <row r="10" spans="1:4" ht="15.75" thickBot="1" x14ac:dyDescent="0.3">
      <c r="B10" s="95" t="s">
        <v>232</v>
      </c>
      <c r="C10" s="96">
        <v>64505</v>
      </c>
      <c r="D10" s="97">
        <v>1</v>
      </c>
    </row>
    <row r="11" spans="1:4" ht="15.75" thickBot="1" x14ac:dyDescent="0.3">
      <c r="B11" s="98"/>
    </row>
    <row r="12" spans="1:4" ht="15.75" thickBot="1" x14ac:dyDescent="0.3">
      <c r="B12" s="89" t="s">
        <v>498</v>
      </c>
      <c r="C12" s="90" t="s">
        <v>499</v>
      </c>
      <c r="D12" s="91" t="s">
        <v>497</v>
      </c>
    </row>
    <row r="13" spans="1:4" ht="15.75" thickBot="1" x14ac:dyDescent="0.3">
      <c r="B13" s="92" t="s">
        <v>500</v>
      </c>
      <c r="C13" s="93">
        <v>45154</v>
      </c>
      <c r="D13" s="94">
        <v>0.7</v>
      </c>
    </row>
    <row r="14" spans="1:4" ht="15.75" thickBot="1" x14ac:dyDescent="0.3">
      <c r="B14" s="92" t="s">
        <v>501</v>
      </c>
      <c r="C14" s="93">
        <v>6451</v>
      </c>
      <c r="D14" s="94">
        <v>0.1</v>
      </c>
    </row>
    <row r="15" spans="1:4" ht="15.75" thickBot="1" x14ac:dyDescent="0.3">
      <c r="B15" s="92" t="s">
        <v>502</v>
      </c>
      <c r="C15" s="93">
        <v>1935</v>
      </c>
      <c r="D15" s="94">
        <v>0.03</v>
      </c>
    </row>
    <row r="16" spans="1:4" ht="15.75" thickBot="1" x14ac:dyDescent="0.3">
      <c r="B16" s="92" t="s">
        <v>503</v>
      </c>
      <c r="C16" s="93">
        <v>5160</v>
      </c>
      <c r="D16" s="94">
        <v>0.08</v>
      </c>
    </row>
    <row r="17" spans="2:4" ht="15.75" thickBot="1" x14ac:dyDescent="0.3">
      <c r="B17" s="92" t="s">
        <v>504</v>
      </c>
      <c r="C17" s="93">
        <v>3870</v>
      </c>
      <c r="D17" s="94">
        <v>0.06</v>
      </c>
    </row>
    <row r="18" spans="2:4" ht="15.75" thickBot="1" x14ac:dyDescent="0.3">
      <c r="B18" s="92" t="s">
        <v>505</v>
      </c>
      <c r="C18" s="93">
        <v>1935</v>
      </c>
      <c r="D18" s="94">
        <v>0.03</v>
      </c>
    </row>
    <row r="19" spans="2:4" ht="15.75" thickBot="1" x14ac:dyDescent="0.3">
      <c r="B19" s="211" t="s">
        <v>506</v>
      </c>
      <c r="C19" s="212">
        <v>64505</v>
      </c>
      <c r="D19" s="213">
        <v>1</v>
      </c>
    </row>
    <row r="20" spans="2:4" x14ac:dyDescent="0.25">
      <c r="B20" s="214" t="s">
        <v>538</v>
      </c>
      <c r="C20" s="215"/>
      <c r="D20" s="209"/>
    </row>
  </sheetData>
  <mergeCells count="3">
    <mergeCell ref="B3:D3"/>
    <mergeCell ref="B4:D4"/>
    <mergeCell ref="B5:D5"/>
  </mergeCells>
  <hyperlinks>
    <hyperlink ref="A1" location="Contenido!A1" display="Volver al menú"/>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55"/>
  <sheetViews>
    <sheetView showGridLines="0" topLeftCell="B3" zoomScale="60" zoomScaleNormal="60" workbookViewId="0">
      <selection activeCell="B3" sqref="B3:V3"/>
    </sheetView>
  </sheetViews>
  <sheetFormatPr baseColWidth="10" defaultRowHeight="11.25" x14ac:dyDescent="0.2"/>
  <cols>
    <col min="1" max="1" width="3.5703125" style="45" customWidth="1"/>
    <col min="2" max="2" width="83.5703125" style="45" customWidth="1"/>
    <col min="3" max="3" width="26" style="46" customWidth="1"/>
    <col min="4" max="4" width="29.5703125" style="46" customWidth="1"/>
    <col min="5" max="5" width="17.140625" style="46" customWidth="1"/>
    <col min="6" max="6" width="24.5703125" style="132" customWidth="1"/>
    <col min="7" max="7" width="16.85546875" style="132" customWidth="1"/>
    <col min="8" max="8" width="24.5703125" style="132" customWidth="1"/>
    <col min="9" max="9" width="17.140625" style="132" customWidth="1"/>
    <col min="10" max="10" width="24.5703125" style="132" customWidth="1"/>
    <col min="11" max="11" width="20.42578125" style="61" customWidth="1"/>
    <col min="12" max="12" width="27.140625" style="133" customWidth="1"/>
    <col min="13" max="13" width="17.140625" style="62" customWidth="1"/>
    <col min="14" max="14" width="29.85546875" style="47" customWidth="1"/>
    <col min="15" max="15" width="28.42578125" style="134" customWidth="1"/>
    <col min="16" max="16" width="27.5703125" style="46" customWidth="1"/>
    <col min="17" max="17" width="28.140625" style="46" customWidth="1"/>
    <col min="18" max="18" width="24.85546875" style="46" customWidth="1"/>
    <col min="19" max="20" width="27.5703125" style="46" customWidth="1"/>
    <col min="21" max="21" width="24.140625" style="46" customWidth="1"/>
    <col min="22" max="22" width="25.85546875" style="46" customWidth="1"/>
    <col min="23" max="16384" width="11.42578125" style="45"/>
  </cols>
  <sheetData>
    <row r="1" spans="2:22" ht="33.75" customHeight="1" x14ac:dyDescent="0.25">
      <c r="B1" s="224" t="s">
        <v>542</v>
      </c>
    </row>
    <row r="2" spans="2:22" ht="26.25" x14ac:dyDescent="0.4">
      <c r="B2" s="269" t="s">
        <v>544</v>
      </c>
      <c r="C2" s="269"/>
      <c r="D2" s="269"/>
      <c r="E2" s="269"/>
      <c r="F2" s="269"/>
      <c r="G2" s="269"/>
      <c r="H2" s="269"/>
      <c r="I2" s="269"/>
      <c r="J2" s="269"/>
      <c r="K2" s="269"/>
      <c r="L2" s="269"/>
      <c r="M2" s="269"/>
      <c r="N2" s="269"/>
      <c r="O2" s="269"/>
      <c r="P2" s="269"/>
      <c r="Q2" s="269"/>
      <c r="R2" s="269"/>
      <c r="S2" s="269"/>
      <c r="T2" s="269"/>
      <c r="U2" s="269"/>
      <c r="V2" s="269"/>
    </row>
    <row r="3" spans="2:22" ht="18.75" x14ac:dyDescent="0.3">
      <c r="B3" s="270" t="s">
        <v>524</v>
      </c>
      <c r="C3" s="270"/>
      <c r="D3" s="270"/>
      <c r="E3" s="270"/>
      <c r="F3" s="270"/>
      <c r="G3" s="270"/>
      <c r="H3" s="270"/>
      <c r="I3" s="270"/>
      <c r="J3" s="270"/>
      <c r="K3" s="270"/>
      <c r="L3" s="270"/>
      <c r="M3" s="270"/>
      <c r="N3" s="270"/>
      <c r="O3" s="270"/>
      <c r="P3" s="270"/>
      <c r="Q3" s="270"/>
      <c r="R3" s="270"/>
      <c r="S3" s="270"/>
      <c r="T3" s="270"/>
      <c r="U3" s="270"/>
      <c r="V3" s="270"/>
    </row>
    <row r="4" spans="2:22" ht="12" x14ac:dyDescent="0.2">
      <c r="B4" s="48"/>
    </row>
    <row r="5" spans="2:22" ht="12.75" thickBot="1" x14ac:dyDescent="0.25">
      <c r="B5" s="48"/>
    </row>
    <row r="6" spans="2:22" ht="16.5" thickBot="1" x14ac:dyDescent="0.3">
      <c r="Q6" s="201" t="s">
        <v>523</v>
      </c>
      <c r="T6" s="201" t="s">
        <v>523</v>
      </c>
    </row>
    <row r="7" spans="2:22" ht="74.25" customHeight="1" thickBot="1" x14ac:dyDescent="0.25">
      <c r="B7" s="171" t="s">
        <v>233</v>
      </c>
      <c r="C7" s="172" t="s">
        <v>286</v>
      </c>
      <c r="D7" s="172" t="s">
        <v>475</v>
      </c>
      <c r="E7" s="173" t="s">
        <v>234</v>
      </c>
      <c r="F7" s="172" t="s">
        <v>285</v>
      </c>
      <c r="G7" s="172" t="s">
        <v>525</v>
      </c>
      <c r="H7" s="172" t="s">
        <v>526</v>
      </c>
      <c r="I7" s="172" t="s">
        <v>527</v>
      </c>
      <c r="J7" s="172" t="s">
        <v>528</v>
      </c>
      <c r="K7" s="174" t="s">
        <v>287</v>
      </c>
      <c r="L7" s="173" t="s">
        <v>289</v>
      </c>
      <c r="M7" s="174" t="s">
        <v>288</v>
      </c>
      <c r="N7" s="173" t="s">
        <v>290</v>
      </c>
      <c r="O7" s="173" t="s">
        <v>295</v>
      </c>
      <c r="P7" s="173" t="s">
        <v>481</v>
      </c>
      <c r="Q7" s="175">
        <v>5.8900000000000001E-2</v>
      </c>
      <c r="R7" s="173" t="s">
        <v>482</v>
      </c>
      <c r="S7" s="173" t="s">
        <v>483</v>
      </c>
      <c r="T7" s="175">
        <v>5.8900000000000001E-2</v>
      </c>
      <c r="U7" s="173" t="s">
        <v>484</v>
      </c>
      <c r="V7" s="176" t="s">
        <v>485</v>
      </c>
    </row>
    <row r="8" spans="2:22" ht="22.5" customHeight="1" thickBot="1" x14ac:dyDescent="0.3">
      <c r="B8" s="131" t="s">
        <v>476</v>
      </c>
      <c r="C8" s="125"/>
      <c r="D8" s="126"/>
      <c r="E8" s="135"/>
      <c r="F8" s="136"/>
      <c r="G8" s="136"/>
      <c r="H8" s="136"/>
      <c r="I8" s="136"/>
      <c r="J8" s="136"/>
      <c r="K8" s="127"/>
      <c r="L8" s="128"/>
      <c r="M8" s="126"/>
      <c r="N8" s="129"/>
      <c r="O8" s="130"/>
      <c r="P8" s="130"/>
      <c r="Q8" s="130"/>
      <c r="R8" s="130"/>
      <c r="S8" s="137"/>
      <c r="T8" s="137"/>
      <c r="U8" s="137"/>
      <c r="V8" s="138"/>
    </row>
    <row r="9" spans="2:22" ht="22.5" customHeight="1" x14ac:dyDescent="0.25">
      <c r="B9" s="120" t="s">
        <v>507</v>
      </c>
      <c r="C9" s="121"/>
      <c r="D9" s="121"/>
      <c r="E9" s="139"/>
      <c r="F9" s="140"/>
      <c r="G9" s="167"/>
      <c r="H9" s="167"/>
      <c r="I9" s="167"/>
      <c r="J9" s="167"/>
      <c r="K9" s="122"/>
      <c r="L9" s="140"/>
      <c r="M9" s="123"/>
      <c r="N9" s="124"/>
      <c r="O9" s="141"/>
      <c r="P9" s="139"/>
      <c r="Q9" s="139"/>
      <c r="R9" s="139"/>
      <c r="S9" s="139"/>
      <c r="T9" s="139"/>
      <c r="U9" s="139"/>
      <c r="V9" s="139"/>
    </row>
    <row r="10" spans="2:22" ht="22.5" customHeight="1" x14ac:dyDescent="0.25">
      <c r="B10" s="100" t="s">
        <v>235</v>
      </c>
      <c r="C10" s="102">
        <v>9834000</v>
      </c>
      <c r="D10" s="272">
        <v>16742767393</v>
      </c>
      <c r="E10" s="279">
        <v>7.4999999999999997E-2</v>
      </c>
      <c r="F10" s="105">
        <v>10572000</v>
      </c>
      <c r="G10" s="169">
        <v>1.4999999999999999E-2</v>
      </c>
      <c r="H10" s="231">
        <f>+(F10*G10)+F10</f>
        <v>10730580</v>
      </c>
      <c r="I10" s="169">
        <v>2.5000000000000001E-2</v>
      </c>
      <c r="J10" s="231">
        <f>+(F10*I10)+F10</f>
        <v>10836300</v>
      </c>
      <c r="K10" s="276">
        <v>997</v>
      </c>
      <c r="L10" s="273">
        <v>8972817500</v>
      </c>
      <c r="M10" s="276">
        <v>997</v>
      </c>
      <c r="N10" s="273">
        <v>8969817500</v>
      </c>
      <c r="O10" s="273">
        <f>L10+N10</f>
        <v>17942635000</v>
      </c>
      <c r="P10" s="273">
        <f>L10/(1+E10)</f>
        <v>8346806976.7441864</v>
      </c>
      <c r="Q10" s="273">
        <f>(P10*$Q$7)+P10</f>
        <v>8838433907.6744194</v>
      </c>
      <c r="R10" s="273">
        <f>L10-Q10</f>
        <v>134383592.3255806</v>
      </c>
      <c r="S10" s="273">
        <f>N10/(1+E10)</f>
        <v>8344016279.069768</v>
      </c>
      <c r="T10" s="273">
        <f>(S10*T7)+S10</f>
        <v>8835478837.9069767</v>
      </c>
      <c r="U10" s="273">
        <f>N10-T10</f>
        <v>134338662.0930233</v>
      </c>
      <c r="V10" s="273">
        <f>R10+U10</f>
        <v>268722254.4186039</v>
      </c>
    </row>
    <row r="11" spans="2:22" ht="22.5" customHeight="1" x14ac:dyDescent="0.25">
      <c r="B11" s="100" t="s">
        <v>236</v>
      </c>
      <c r="C11" s="102">
        <v>8714000</v>
      </c>
      <c r="D11" s="272"/>
      <c r="E11" s="279"/>
      <c r="F11" s="105">
        <v>9368000</v>
      </c>
      <c r="G11" s="169">
        <v>1.4999999999999999E-2</v>
      </c>
      <c r="H11" s="231">
        <f t="shared" ref="H11:H12" si="0">+(F11*G11)+F11</f>
        <v>9508520</v>
      </c>
      <c r="I11" s="169">
        <v>2.5000000000000001E-2</v>
      </c>
      <c r="J11" s="231">
        <f t="shared" ref="J11:J12" si="1">+(F11*I11)+F11</f>
        <v>9602200</v>
      </c>
      <c r="K11" s="276"/>
      <c r="L11" s="273"/>
      <c r="M11" s="276"/>
      <c r="N11" s="273"/>
      <c r="O11" s="273"/>
      <c r="P11" s="273"/>
      <c r="Q11" s="273">
        <f t="shared" ref="Q11:Q74" si="2">(P11*$Q$7)+P11</f>
        <v>0</v>
      </c>
      <c r="R11" s="273"/>
      <c r="S11" s="273"/>
      <c r="T11" s="273"/>
      <c r="U11" s="273"/>
      <c r="V11" s="273"/>
    </row>
    <row r="12" spans="2:22" ht="22.5" customHeight="1" x14ac:dyDescent="0.25">
      <c r="B12" s="100" t="s">
        <v>237</v>
      </c>
      <c r="C12" s="102">
        <v>9834000</v>
      </c>
      <c r="D12" s="113">
        <v>18606329665</v>
      </c>
      <c r="E12" s="114">
        <v>7.4999999999999997E-2</v>
      </c>
      <c r="F12" s="105">
        <v>10572000</v>
      </c>
      <c r="G12" s="169">
        <v>1.4999999999999999E-2</v>
      </c>
      <c r="H12" s="231">
        <f t="shared" si="0"/>
        <v>10730580</v>
      </c>
      <c r="I12" s="169">
        <v>2.5000000000000001E-2</v>
      </c>
      <c r="J12" s="231">
        <f t="shared" si="1"/>
        <v>10836300</v>
      </c>
      <c r="K12" s="109">
        <v>1050</v>
      </c>
      <c r="L12" s="102">
        <v>10176174030</v>
      </c>
      <c r="M12" s="109">
        <v>1074</v>
      </c>
      <c r="N12" s="102">
        <v>10148688000</v>
      </c>
      <c r="O12" s="107">
        <f>L12+N12</f>
        <v>20324862030</v>
      </c>
      <c r="P12" s="107">
        <f>L12/(1+E12)</f>
        <v>9466208400</v>
      </c>
      <c r="Q12" s="107">
        <f t="shared" si="2"/>
        <v>10023768074.76</v>
      </c>
      <c r="R12" s="107">
        <f>L12-Q12</f>
        <v>152405955.23999977</v>
      </c>
      <c r="S12" s="107">
        <f>N12/(1+E12)</f>
        <v>9440640000</v>
      </c>
      <c r="T12" s="107">
        <f>(S12*$T$7)+S12</f>
        <v>9996693696</v>
      </c>
      <c r="U12" s="107">
        <f>N12-T12</f>
        <v>151994304</v>
      </c>
      <c r="V12" s="107">
        <f>R12+U12</f>
        <v>304400259.23999977</v>
      </c>
    </row>
    <row r="13" spans="2:22" ht="22.5" customHeight="1" x14ac:dyDescent="0.25">
      <c r="B13" s="101" t="s">
        <v>513</v>
      </c>
      <c r="C13" s="102"/>
      <c r="D13" s="113"/>
      <c r="E13" s="114"/>
      <c r="F13" s="105"/>
      <c r="G13" s="168"/>
      <c r="H13" s="105"/>
      <c r="I13" s="168"/>
      <c r="J13" s="105"/>
      <c r="K13" s="104"/>
      <c r="L13" s="105"/>
      <c r="M13" s="103"/>
      <c r="N13" s="106"/>
      <c r="O13" s="107"/>
      <c r="P13" s="107"/>
      <c r="Q13" s="107"/>
      <c r="R13" s="107"/>
      <c r="S13" s="142"/>
      <c r="T13" s="142"/>
      <c r="U13" s="142"/>
      <c r="V13" s="142"/>
    </row>
    <row r="14" spans="2:22" ht="22.5" customHeight="1" x14ac:dyDescent="0.25">
      <c r="B14" s="100" t="s">
        <v>259</v>
      </c>
      <c r="C14" s="102">
        <f>MROUND((F14/(E14+1)),1000)</f>
        <v>8618000</v>
      </c>
      <c r="D14" s="113">
        <v>8063231203</v>
      </c>
      <c r="E14" s="114">
        <v>7.4999999999999997E-2</v>
      </c>
      <c r="F14" s="105">
        <v>9264000</v>
      </c>
      <c r="G14" s="169">
        <v>1.4999999999999999E-2</v>
      </c>
      <c r="H14" s="231">
        <f t="shared" ref="H14:H16" si="3">+(F14*G14)+F14</f>
        <v>9402960</v>
      </c>
      <c r="I14" s="169">
        <v>2.5000000000000001E-2</v>
      </c>
      <c r="J14" s="231">
        <f t="shared" ref="J14:J16" si="4">+(F14*I14)+F14</f>
        <v>9495600</v>
      </c>
      <c r="K14" s="109">
        <v>466</v>
      </c>
      <c r="L14" s="102">
        <v>4312035850</v>
      </c>
      <c r="M14" s="109">
        <v>473</v>
      </c>
      <c r="N14" s="102">
        <v>4369278200</v>
      </c>
      <c r="O14" s="107">
        <f>L14+N14</f>
        <v>8681314050</v>
      </c>
      <c r="P14" s="107">
        <f>L14/(1+E14)</f>
        <v>4011196139.534884</v>
      </c>
      <c r="Q14" s="107">
        <f>(P14*$Q$7)+P14</f>
        <v>4247455592.1534886</v>
      </c>
      <c r="R14" s="107">
        <f>L14-Q14</f>
        <v>64580257.846511364</v>
      </c>
      <c r="S14" s="107">
        <f>N14/(1+E14)</f>
        <v>4064444837.2093024</v>
      </c>
      <c r="T14" s="107">
        <f t="shared" ref="T14:T16" si="5">(S14*$T$7)+S14</f>
        <v>4303840638.1209307</v>
      </c>
      <c r="U14" s="107">
        <f>N14-T14</f>
        <v>65437561.879069328</v>
      </c>
      <c r="V14" s="107">
        <f>R14+U14</f>
        <v>130017819.72558069</v>
      </c>
    </row>
    <row r="15" spans="2:22" ht="22.5" customHeight="1" x14ac:dyDescent="0.25">
      <c r="B15" s="100" t="s">
        <v>260</v>
      </c>
      <c r="C15" s="102">
        <f>MROUND((F15/(E15+1)),1000)</f>
        <v>8618000</v>
      </c>
      <c r="D15" s="113">
        <v>9520415703</v>
      </c>
      <c r="E15" s="114">
        <v>7.4999999999999997E-2</v>
      </c>
      <c r="F15" s="105">
        <v>9264000</v>
      </c>
      <c r="G15" s="169">
        <v>1.4999999999999999E-2</v>
      </c>
      <c r="H15" s="231">
        <f t="shared" si="3"/>
        <v>9402960</v>
      </c>
      <c r="I15" s="169">
        <v>2.5000000000000001E-2</v>
      </c>
      <c r="J15" s="231">
        <f t="shared" si="4"/>
        <v>9495600</v>
      </c>
      <c r="K15" s="109">
        <v>547</v>
      </c>
      <c r="L15" s="102">
        <v>5043099450</v>
      </c>
      <c r="M15" s="109">
        <v>562</v>
      </c>
      <c r="N15" s="102">
        <v>5195190300</v>
      </c>
      <c r="O15" s="107">
        <f>L15+N15</f>
        <v>10238289750</v>
      </c>
      <c r="P15" s="107">
        <f>L15/(1+E15)</f>
        <v>4691255302.3255816</v>
      </c>
      <c r="Q15" s="107">
        <f>(P15*$Q$7)+P15</f>
        <v>4967570239.6325579</v>
      </c>
      <c r="R15" s="107">
        <f>L15-Q15</f>
        <v>75529210.367442131</v>
      </c>
      <c r="S15" s="107">
        <f>N15/(1+E15)</f>
        <v>4832735162.7906981</v>
      </c>
      <c r="T15" s="107">
        <f t="shared" si="5"/>
        <v>5117383263.8790703</v>
      </c>
      <c r="U15" s="107">
        <f>N15-T15</f>
        <v>77807036.120929718</v>
      </c>
      <c r="V15" s="107">
        <f>R15+U15</f>
        <v>153336246.48837185</v>
      </c>
    </row>
    <row r="16" spans="2:22" ht="22.5" customHeight="1" x14ac:dyDescent="0.25">
      <c r="B16" s="100" t="s">
        <v>261</v>
      </c>
      <c r="C16" s="102">
        <f>MROUND((F16/(E16+1)),1000)</f>
        <v>8618000</v>
      </c>
      <c r="D16" s="113">
        <v>1529012094</v>
      </c>
      <c r="E16" s="114">
        <v>7.4999999999999997E-2</v>
      </c>
      <c r="F16" s="105">
        <v>9264000</v>
      </c>
      <c r="G16" s="169">
        <v>1.4999999999999999E-2</v>
      </c>
      <c r="H16" s="231">
        <f t="shared" si="3"/>
        <v>9402960</v>
      </c>
      <c r="I16" s="169">
        <v>2.5000000000000001E-2</v>
      </c>
      <c r="J16" s="231">
        <f t="shared" si="4"/>
        <v>9495600</v>
      </c>
      <c r="K16" s="109">
        <v>135</v>
      </c>
      <c r="L16" s="102">
        <v>1247458950</v>
      </c>
      <c r="M16" s="109">
        <v>167</v>
      </c>
      <c r="N16" s="102">
        <v>1544358750</v>
      </c>
      <c r="O16" s="107">
        <f>L16+N16</f>
        <v>2791817700</v>
      </c>
      <c r="P16" s="107">
        <f>L16/(1+E16)</f>
        <v>1160426930.2325583</v>
      </c>
      <c r="Q16" s="107">
        <f>(P16*$Q$7)+P16</f>
        <v>1228776076.4232559</v>
      </c>
      <c r="R16" s="107">
        <f>L16-Q16</f>
        <v>18682873.57674408</v>
      </c>
      <c r="S16" s="107">
        <f>N16/(1+E16)</f>
        <v>1436612790.6976745</v>
      </c>
      <c r="T16" s="107">
        <f t="shared" si="5"/>
        <v>1521229284.0697675</v>
      </c>
      <c r="U16" s="107">
        <f>N16-T16</f>
        <v>23129465.930232525</v>
      </c>
      <c r="V16" s="107">
        <f>R16+U16</f>
        <v>41812339.506976604</v>
      </c>
    </row>
    <row r="17" spans="2:22" ht="22.5" customHeight="1" x14ac:dyDescent="0.25">
      <c r="B17" s="101" t="s">
        <v>508</v>
      </c>
      <c r="C17" s="102"/>
      <c r="D17" s="113"/>
      <c r="E17" s="114"/>
      <c r="F17" s="105"/>
      <c r="G17" s="168"/>
      <c r="H17" s="105"/>
      <c r="I17" s="168"/>
      <c r="J17" s="105"/>
      <c r="K17" s="104"/>
      <c r="L17" s="105"/>
      <c r="M17" s="103"/>
      <c r="N17" s="106"/>
      <c r="O17" s="107"/>
      <c r="P17" s="107"/>
      <c r="Q17" s="107"/>
      <c r="R17" s="142"/>
      <c r="S17" s="142"/>
      <c r="T17" s="142"/>
      <c r="U17" s="142"/>
      <c r="V17" s="142"/>
    </row>
    <row r="18" spans="2:22" ht="22.5" customHeight="1" x14ac:dyDescent="0.25">
      <c r="B18" s="100" t="s">
        <v>238</v>
      </c>
      <c r="C18" s="102">
        <v>6758000</v>
      </c>
      <c r="D18" s="113">
        <v>1855582932</v>
      </c>
      <c r="E18" s="114">
        <v>7.4999999999999997E-2</v>
      </c>
      <c r="F18" s="105">
        <v>7265000</v>
      </c>
      <c r="G18" s="169">
        <v>1.4999999999999999E-2</v>
      </c>
      <c r="H18" s="231">
        <f t="shared" ref="H18:H23" si="6">+(F18*G18)+F18</f>
        <v>7373975</v>
      </c>
      <c r="I18" s="169">
        <v>2.5000000000000001E-2</v>
      </c>
      <c r="J18" s="231">
        <f t="shared" ref="J18:J23" si="7">+(F18*I18)+F18</f>
        <v>7446625</v>
      </c>
      <c r="K18" s="109">
        <v>177</v>
      </c>
      <c r="L18" s="102">
        <v>1147742840</v>
      </c>
      <c r="M18" s="109">
        <v>182</v>
      </c>
      <c r="N18" s="102">
        <v>1191436000</v>
      </c>
      <c r="O18" s="107">
        <f t="shared" ref="O18:O26" si="8">L18+N18</f>
        <v>2339178840</v>
      </c>
      <c r="P18" s="107">
        <f t="shared" ref="P18:P23" si="9">L18/(1+E18)</f>
        <v>1067667758.139535</v>
      </c>
      <c r="Q18" s="107">
        <f t="shared" si="2"/>
        <v>1130553389.0939536</v>
      </c>
      <c r="R18" s="107">
        <f t="shared" ref="R18:R23" si="10">L18-Q18</f>
        <v>17189450.906046391</v>
      </c>
      <c r="S18" s="107">
        <f t="shared" ref="S18:S23" si="11">N18/(1+E18)</f>
        <v>1108312558.139535</v>
      </c>
      <c r="T18" s="107">
        <f t="shared" ref="T18:T23" si="12">(S18*$T$7)+S18</f>
        <v>1173592167.8139536</v>
      </c>
      <c r="U18" s="107">
        <f t="shared" ref="U18:U23" si="13">N18-T18</f>
        <v>17843832.186046362</v>
      </c>
      <c r="V18" s="107">
        <f t="shared" ref="V18:V23" si="14">R18+U18</f>
        <v>35033283.092092752</v>
      </c>
    </row>
    <row r="19" spans="2:22" ht="22.5" customHeight="1" x14ac:dyDescent="0.25">
      <c r="B19" s="100" t="s">
        <v>239</v>
      </c>
      <c r="C19" s="102">
        <v>7231000</v>
      </c>
      <c r="D19" s="113">
        <v>3794932146</v>
      </c>
      <c r="E19" s="114">
        <v>7.4999999999999997E-2</v>
      </c>
      <c r="F19" s="105">
        <v>7773000</v>
      </c>
      <c r="G19" s="169">
        <v>1.4999999999999999E-2</v>
      </c>
      <c r="H19" s="231">
        <f t="shared" si="6"/>
        <v>7889595</v>
      </c>
      <c r="I19" s="169">
        <v>2.5000000000000001E-2</v>
      </c>
      <c r="J19" s="231">
        <f t="shared" si="7"/>
        <v>7967325</v>
      </c>
      <c r="K19" s="109">
        <v>270</v>
      </c>
      <c r="L19" s="102">
        <v>2016086580</v>
      </c>
      <c r="M19" s="109">
        <v>280</v>
      </c>
      <c r="N19" s="102">
        <v>2173621810</v>
      </c>
      <c r="O19" s="107">
        <f t="shared" si="8"/>
        <v>4189708390</v>
      </c>
      <c r="P19" s="107">
        <f t="shared" si="9"/>
        <v>1875429376.7441862</v>
      </c>
      <c r="Q19" s="107">
        <f t="shared" si="2"/>
        <v>1985892167.0344188</v>
      </c>
      <c r="R19" s="107">
        <f t="shared" si="10"/>
        <v>30194412.965581179</v>
      </c>
      <c r="S19" s="107">
        <f t="shared" si="11"/>
        <v>2021973776.7441862</v>
      </c>
      <c r="T19" s="107">
        <f t="shared" si="12"/>
        <v>2141068032.1944187</v>
      </c>
      <c r="U19" s="107">
        <f t="shared" si="13"/>
        <v>32553777.805581331</v>
      </c>
      <c r="V19" s="107">
        <f t="shared" si="14"/>
        <v>62748190.77116251</v>
      </c>
    </row>
    <row r="20" spans="2:22" ht="22.5" customHeight="1" x14ac:dyDescent="0.25">
      <c r="B20" s="100" t="s">
        <v>240</v>
      </c>
      <c r="C20" s="102">
        <v>7231000</v>
      </c>
      <c r="D20" s="113">
        <v>4296299090</v>
      </c>
      <c r="E20" s="114">
        <v>7.4999999999999997E-2</v>
      </c>
      <c r="F20" s="105">
        <v>7773000</v>
      </c>
      <c r="G20" s="169">
        <v>1.4999999999999999E-2</v>
      </c>
      <c r="H20" s="231">
        <f t="shared" si="6"/>
        <v>7889595</v>
      </c>
      <c r="I20" s="169">
        <v>2.5000000000000001E-2</v>
      </c>
      <c r="J20" s="231">
        <f t="shared" si="7"/>
        <v>7967325</v>
      </c>
      <c r="K20" s="109">
        <v>410</v>
      </c>
      <c r="L20" s="102">
        <v>2385477125</v>
      </c>
      <c r="M20" s="109">
        <v>404</v>
      </c>
      <c r="N20" s="102">
        <v>2296793245</v>
      </c>
      <c r="O20" s="107">
        <f t="shared" si="8"/>
        <v>4682270370</v>
      </c>
      <c r="P20" s="107">
        <f t="shared" si="9"/>
        <v>2219048488.3720932</v>
      </c>
      <c r="Q20" s="107">
        <f t="shared" si="2"/>
        <v>2349750444.3372097</v>
      </c>
      <c r="R20" s="107">
        <f t="shared" si="10"/>
        <v>35726680.662790298</v>
      </c>
      <c r="S20" s="107">
        <f t="shared" si="11"/>
        <v>2136551855.8139536</v>
      </c>
      <c r="T20" s="107">
        <f t="shared" si="12"/>
        <v>2262394760.1213956</v>
      </c>
      <c r="U20" s="107">
        <f t="shared" si="13"/>
        <v>34398484.878604412</v>
      </c>
      <c r="V20" s="107">
        <f t="shared" si="14"/>
        <v>70125165.541394711</v>
      </c>
    </row>
    <row r="21" spans="2:22" ht="22.5" customHeight="1" x14ac:dyDescent="0.25">
      <c r="B21" s="100" t="s">
        <v>241</v>
      </c>
      <c r="C21" s="102">
        <v>7231000</v>
      </c>
      <c r="D21" s="113">
        <v>4272699422</v>
      </c>
      <c r="E21" s="114">
        <v>7.4999999999999997E-2</v>
      </c>
      <c r="F21" s="105">
        <v>7773000</v>
      </c>
      <c r="G21" s="169">
        <v>1.4999999999999999E-2</v>
      </c>
      <c r="H21" s="231">
        <f t="shared" si="6"/>
        <v>7889595</v>
      </c>
      <c r="I21" s="169">
        <v>2.5000000000000001E-2</v>
      </c>
      <c r="J21" s="231">
        <f t="shared" si="7"/>
        <v>7967325</v>
      </c>
      <c r="K21" s="109">
        <v>340</v>
      </c>
      <c r="L21" s="102">
        <v>2499452375</v>
      </c>
      <c r="M21" s="109">
        <v>310</v>
      </c>
      <c r="N21" s="102">
        <v>2147502750</v>
      </c>
      <c r="O21" s="107">
        <f t="shared" si="8"/>
        <v>4646955125</v>
      </c>
      <c r="P21" s="107">
        <f t="shared" si="9"/>
        <v>2325071976.7441859</v>
      </c>
      <c r="Q21" s="107">
        <f t="shared" si="2"/>
        <v>2462018716.1744184</v>
      </c>
      <c r="R21" s="107">
        <f t="shared" si="10"/>
        <v>37433658.825581551</v>
      </c>
      <c r="S21" s="107">
        <f t="shared" si="11"/>
        <v>1997676976.7441862</v>
      </c>
      <c r="T21" s="107">
        <f t="shared" si="12"/>
        <v>2115340150.6744187</v>
      </c>
      <c r="U21" s="107">
        <f t="shared" si="13"/>
        <v>32162599.325581312</v>
      </c>
      <c r="V21" s="107">
        <f t="shared" si="14"/>
        <v>69596258.151162863</v>
      </c>
    </row>
    <row r="22" spans="2:22" ht="22.5" customHeight="1" x14ac:dyDescent="0.25">
      <c r="B22" s="100" t="s">
        <v>242</v>
      </c>
      <c r="C22" s="102">
        <v>7231000</v>
      </c>
      <c r="D22" s="113">
        <v>14462000</v>
      </c>
      <c r="E22" s="114">
        <v>7.4999999999999997E-2</v>
      </c>
      <c r="F22" s="105">
        <v>7773000</v>
      </c>
      <c r="G22" s="169">
        <v>1.4999999999999999E-2</v>
      </c>
      <c r="H22" s="231">
        <f t="shared" si="6"/>
        <v>7889595</v>
      </c>
      <c r="I22" s="169">
        <v>2.5000000000000001E-2</v>
      </c>
      <c r="J22" s="231">
        <f t="shared" si="7"/>
        <v>7967325</v>
      </c>
      <c r="K22" s="110">
        <v>1</v>
      </c>
      <c r="L22" s="102">
        <v>7773325</v>
      </c>
      <c r="M22" s="111">
        <v>0</v>
      </c>
      <c r="N22" s="102">
        <v>0</v>
      </c>
      <c r="O22" s="107">
        <f t="shared" si="8"/>
        <v>7773325</v>
      </c>
      <c r="P22" s="107">
        <f t="shared" si="9"/>
        <v>7231000</v>
      </c>
      <c r="Q22" s="107">
        <f t="shared" si="2"/>
        <v>7656905.9000000004</v>
      </c>
      <c r="R22" s="107">
        <f t="shared" si="10"/>
        <v>116419.09999999963</v>
      </c>
      <c r="S22" s="107">
        <f t="shared" si="11"/>
        <v>0</v>
      </c>
      <c r="T22" s="107">
        <f t="shared" si="12"/>
        <v>0</v>
      </c>
      <c r="U22" s="107">
        <f t="shared" si="13"/>
        <v>0</v>
      </c>
      <c r="V22" s="107">
        <f t="shared" si="14"/>
        <v>116419.09999999963</v>
      </c>
    </row>
    <row r="23" spans="2:22" ht="22.5" customHeight="1" x14ac:dyDescent="0.25">
      <c r="B23" s="100" t="s">
        <v>243</v>
      </c>
      <c r="C23" s="102">
        <v>4301000</v>
      </c>
      <c r="D23" s="113">
        <v>437345082</v>
      </c>
      <c r="E23" s="114">
        <v>7.4999999999999997E-2</v>
      </c>
      <c r="F23" s="105">
        <v>4624000</v>
      </c>
      <c r="G23" s="169">
        <v>1.4999999999999999E-2</v>
      </c>
      <c r="H23" s="231">
        <f t="shared" si="6"/>
        <v>4693360</v>
      </c>
      <c r="I23" s="169">
        <v>2.5000000000000001E-2</v>
      </c>
      <c r="J23" s="231">
        <f t="shared" si="7"/>
        <v>4739600</v>
      </c>
      <c r="K23" s="109">
        <v>76</v>
      </c>
      <c r="L23" s="102">
        <v>249673050</v>
      </c>
      <c r="M23" s="109">
        <v>57</v>
      </c>
      <c r="N23" s="102">
        <v>249673050</v>
      </c>
      <c r="O23" s="107">
        <f t="shared" si="8"/>
        <v>499346100</v>
      </c>
      <c r="P23" s="107">
        <f t="shared" si="9"/>
        <v>232254000</v>
      </c>
      <c r="Q23" s="107">
        <f t="shared" si="2"/>
        <v>245933760.59999999</v>
      </c>
      <c r="R23" s="107">
        <f t="shared" si="10"/>
        <v>3739289.400000006</v>
      </c>
      <c r="S23" s="107">
        <f t="shared" si="11"/>
        <v>232254000</v>
      </c>
      <c r="T23" s="107">
        <f t="shared" si="12"/>
        <v>245933760.59999999</v>
      </c>
      <c r="U23" s="107">
        <f t="shared" si="13"/>
        <v>3739289.400000006</v>
      </c>
      <c r="V23" s="107">
        <f t="shared" si="14"/>
        <v>7478578.8000000119</v>
      </c>
    </row>
    <row r="24" spans="2:22" ht="22.5" customHeight="1" x14ac:dyDescent="0.25">
      <c r="B24" s="101" t="s">
        <v>509</v>
      </c>
      <c r="C24" s="102"/>
      <c r="D24" s="113"/>
      <c r="E24" s="114"/>
      <c r="F24" s="105"/>
      <c r="G24" s="168"/>
      <c r="H24" s="105"/>
      <c r="I24" s="168"/>
      <c r="J24" s="105"/>
      <c r="K24" s="104"/>
      <c r="L24" s="105"/>
      <c r="M24" s="103"/>
      <c r="N24" s="106"/>
      <c r="O24" s="107"/>
      <c r="P24" s="107"/>
      <c r="Q24" s="107"/>
      <c r="R24" s="107"/>
      <c r="S24" s="142"/>
      <c r="T24" s="142"/>
      <c r="U24" s="142"/>
      <c r="V24" s="142"/>
    </row>
    <row r="25" spans="2:22" ht="22.5" customHeight="1" x14ac:dyDescent="0.25">
      <c r="B25" s="100" t="s">
        <v>244</v>
      </c>
      <c r="C25" s="102">
        <v>8587000</v>
      </c>
      <c r="D25" s="113">
        <v>19926090980</v>
      </c>
      <c r="E25" s="114">
        <v>0.10100000000000001</v>
      </c>
      <c r="F25" s="105">
        <v>9454000</v>
      </c>
      <c r="G25" s="169">
        <v>1.4999999999999999E-2</v>
      </c>
      <c r="H25" s="231">
        <f t="shared" ref="H25:H31" si="15">+(F25*G25)+F25</f>
        <v>9595810</v>
      </c>
      <c r="I25" s="169">
        <v>2.5000000000000001E-2</v>
      </c>
      <c r="J25" s="231">
        <f t="shared" ref="J25:J31" si="16">+(F25*I25)+F25</f>
        <v>9690350</v>
      </c>
      <c r="K25" s="276">
        <v>1544</v>
      </c>
      <c r="L25" s="102">
        <v>10832252884</v>
      </c>
      <c r="M25" s="276">
        <v>1530</v>
      </c>
      <c r="N25" s="102">
        <v>10847615745</v>
      </c>
      <c r="O25" s="107">
        <f t="shared" si="8"/>
        <v>21679868629</v>
      </c>
      <c r="P25" s="107">
        <f t="shared" ref="P25:P31" si="17">L25/(1+E25)</f>
        <v>9838558477.7475033</v>
      </c>
      <c r="Q25" s="107">
        <f t="shared" si="2"/>
        <v>10418049572.086832</v>
      </c>
      <c r="R25" s="107">
        <f t="shared" ref="R25:R31" si="18">L25-Q25</f>
        <v>414203311.91316795</v>
      </c>
      <c r="S25" s="107">
        <f>N25/(1+E25)</f>
        <v>9852512029.9727516</v>
      </c>
      <c r="T25" s="107">
        <f>(S25*$T$7)+S25</f>
        <v>10432824988.538147</v>
      </c>
      <c r="U25" s="107">
        <f>N25-T25</f>
        <v>414790756.46185303</v>
      </c>
      <c r="V25" s="107">
        <f>R25+U25</f>
        <v>828994068.37502098</v>
      </c>
    </row>
    <row r="26" spans="2:22" ht="22.5" customHeight="1" x14ac:dyDescent="0.25">
      <c r="B26" s="100" t="s">
        <v>245</v>
      </c>
      <c r="C26" s="102">
        <v>8587000</v>
      </c>
      <c r="D26" s="272">
        <v>4227433670</v>
      </c>
      <c r="E26" s="279">
        <v>0.10100000000000001</v>
      </c>
      <c r="F26" s="105">
        <v>9454000</v>
      </c>
      <c r="G26" s="169">
        <v>1.4999999999999999E-2</v>
      </c>
      <c r="H26" s="231">
        <f t="shared" si="15"/>
        <v>9595810</v>
      </c>
      <c r="I26" s="169">
        <v>2.5000000000000001E-2</v>
      </c>
      <c r="J26" s="231">
        <f t="shared" si="16"/>
        <v>9690350</v>
      </c>
      <c r="K26" s="276"/>
      <c r="L26" s="273">
        <v>2322663176</v>
      </c>
      <c r="M26" s="276"/>
      <c r="N26" s="273">
        <v>2394388898</v>
      </c>
      <c r="O26" s="273">
        <f t="shared" si="8"/>
        <v>4717052074</v>
      </c>
      <c r="P26" s="273">
        <f t="shared" si="17"/>
        <v>2109594165.3042688</v>
      </c>
      <c r="Q26" s="273">
        <f t="shared" si="2"/>
        <v>2233849261.6406903</v>
      </c>
      <c r="R26" s="273">
        <f t="shared" si="18"/>
        <v>88813914.359309673</v>
      </c>
      <c r="S26" s="273">
        <f>N26/(1+E25)</f>
        <v>2174740143.5059037</v>
      </c>
      <c r="T26" s="273">
        <f>(S26*T7)+S26</f>
        <v>2302832337.9584017</v>
      </c>
      <c r="U26" s="273">
        <f>N26-T26</f>
        <v>91556560.04159832</v>
      </c>
      <c r="V26" s="273">
        <f>R26+U26</f>
        <v>180370474.40090799</v>
      </c>
    </row>
    <row r="27" spans="2:22" ht="22.5" customHeight="1" x14ac:dyDescent="0.25">
      <c r="B27" s="100" t="s">
        <v>246</v>
      </c>
      <c r="C27" s="102">
        <v>7356000</v>
      </c>
      <c r="D27" s="272"/>
      <c r="E27" s="279"/>
      <c r="F27" s="105">
        <v>8099000</v>
      </c>
      <c r="G27" s="169">
        <v>1.4999999999999999E-2</v>
      </c>
      <c r="H27" s="231">
        <f t="shared" si="15"/>
        <v>8220485</v>
      </c>
      <c r="I27" s="169">
        <v>2.5000000000000001E-2</v>
      </c>
      <c r="J27" s="231">
        <f t="shared" si="16"/>
        <v>8301475</v>
      </c>
      <c r="K27" s="276"/>
      <c r="L27" s="273"/>
      <c r="M27" s="276"/>
      <c r="N27" s="273"/>
      <c r="O27" s="273"/>
      <c r="P27" s="273">
        <f t="shared" si="17"/>
        <v>0</v>
      </c>
      <c r="Q27" s="273">
        <f t="shared" si="2"/>
        <v>0</v>
      </c>
      <c r="R27" s="273">
        <f t="shared" si="18"/>
        <v>0</v>
      </c>
      <c r="S27" s="273"/>
      <c r="T27" s="273"/>
      <c r="U27" s="273"/>
      <c r="V27" s="273"/>
    </row>
    <row r="28" spans="2:22" ht="22.5" customHeight="1" x14ac:dyDescent="0.25">
      <c r="B28" s="100" t="s">
        <v>247</v>
      </c>
      <c r="C28" s="102">
        <v>6787000</v>
      </c>
      <c r="D28" s="272"/>
      <c r="E28" s="279"/>
      <c r="F28" s="105">
        <v>7472000</v>
      </c>
      <c r="G28" s="169">
        <v>1.4999999999999999E-2</v>
      </c>
      <c r="H28" s="231">
        <f t="shared" si="15"/>
        <v>7584080</v>
      </c>
      <c r="I28" s="169">
        <v>2.5000000000000001E-2</v>
      </c>
      <c r="J28" s="231">
        <f t="shared" si="16"/>
        <v>7658800</v>
      </c>
      <c r="K28" s="276"/>
      <c r="L28" s="273"/>
      <c r="M28" s="276"/>
      <c r="N28" s="273"/>
      <c r="O28" s="273"/>
      <c r="P28" s="273">
        <f t="shared" si="17"/>
        <v>0</v>
      </c>
      <c r="Q28" s="273">
        <f t="shared" si="2"/>
        <v>0</v>
      </c>
      <c r="R28" s="273">
        <f t="shared" si="18"/>
        <v>0</v>
      </c>
      <c r="S28" s="273"/>
      <c r="T28" s="273"/>
      <c r="U28" s="273"/>
      <c r="V28" s="273"/>
    </row>
    <row r="29" spans="2:22" ht="22.5" customHeight="1" x14ac:dyDescent="0.25">
      <c r="B29" s="100" t="s">
        <v>248</v>
      </c>
      <c r="C29" s="102">
        <v>9341000</v>
      </c>
      <c r="D29" s="113">
        <v>9455061224</v>
      </c>
      <c r="E29" s="114">
        <v>9.5000000000000001E-2</v>
      </c>
      <c r="F29" s="105">
        <v>10228000</v>
      </c>
      <c r="G29" s="169">
        <v>1.4999999999999999E-2</v>
      </c>
      <c r="H29" s="231">
        <f t="shared" si="15"/>
        <v>10381420</v>
      </c>
      <c r="I29" s="169">
        <v>2.5000000000000001E-2</v>
      </c>
      <c r="J29" s="231">
        <f t="shared" si="16"/>
        <v>10483700</v>
      </c>
      <c r="K29" s="109">
        <v>705</v>
      </c>
      <c r="L29" s="102">
        <v>5770895025</v>
      </c>
      <c r="M29" s="109">
        <v>666</v>
      </c>
      <c r="N29" s="102">
        <v>5421271570</v>
      </c>
      <c r="O29" s="107">
        <f>L29+N29</f>
        <v>11192166595</v>
      </c>
      <c r="P29" s="107">
        <f t="shared" si="17"/>
        <v>5270223767.1232882</v>
      </c>
      <c r="Q29" s="107">
        <f t="shared" si="2"/>
        <v>5580639947.0068502</v>
      </c>
      <c r="R29" s="107">
        <f t="shared" si="18"/>
        <v>190255077.99314976</v>
      </c>
      <c r="S29" s="107">
        <f>N29/(1+E29)</f>
        <v>4950932940.6392698</v>
      </c>
      <c r="T29" s="107">
        <f t="shared" ref="T29:T44" si="19">(S29*$T$7)+S29</f>
        <v>5242542890.8429232</v>
      </c>
      <c r="U29" s="107">
        <f>N29-T29</f>
        <v>178728679.15707684</v>
      </c>
      <c r="V29" s="107">
        <f>R29+U29</f>
        <v>368983757.15022659</v>
      </c>
    </row>
    <row r="30" spans="2:22" ht="22.5" customHeight="1" x14ac:dyDescent="0.25">
      <c r="B30" s="100" t="s">
        <v>249</v>
      </c>
      <c r="C30" s="102">
        <v>4566000</v>
      </c>
      <c r="D30" s="113">
        <v>2454414995</v>
      </c>
      <c r="E30" s="114">
        <v>0.105</v>
      </c>
      <c r="F30" s="105">
        <v>5045000</v>
      </c>
      <c r="G30" s="169">
        <v>1.4999999999999999E-2</v>
      </c>
      <c r="H30" s="231">
        <f t="shared" si="15"/>
        <v>5120675</v>
      </c>
      <c r="I30" s="169">
        <v>2.5000000000000001E-2</v>
      </c>
      <c r="J30" s="231">
        <f t="shared" si="16"/>
        <v>5171125</v>
      </c>
      <c r="K30" s="276">
        <v>630</v>
      </c>
      <c r="L30" s="102">
        <v>1507129000</v>
      </c>
      <c r="M30" s="276">
        <v>610</v>
      </c>
      <c r="N30" s="102">
        <v>1430947550</v>
      </c>
      <c r="O30" s="107">
        <f t="shared" ref="O30:O47" si="20">L30+N30</f>
        <v>2938076550</v>
      </c>
      <c r="P30" s="107">
        <f t="shared" si="17"/>
        <v>1363917647.0588236</v>
      </c>
      <c r="Q30" s="107">
        <f t="shared" si="2"/>
        <v>1444252396.4705882</v>
      </c>
      <c r="R30" s="107">
        <f t="shared" si="18"/>
        <v>62876603.529411793</v>
      </c>
      <c r="S30" s="107">
        <f>N30/(1+E30)</f>
        <v>1294975158.3710408</v>
      </c>
      <c r="T30" s="107">
        <f t="shared" si="19"/>
        <v>1371249195.1990952</v>
      </c>
      <c r="U30" s="107">
        <f>N30-T30</f>
        <v>59698354.800904751</v>
      </c>
      <c r="V30" s="107">
        <f>R30+U30</f>
        <v>122574958.33031654</v>
      </c>
    </row>
    <row r="31" spans="2:22" ht="22.5" customHeight="1" x14ac:dyDescent="0.25">
      <c r="B31" s="100" t="s">
        <v>250</v>
      </c>
      <c r="C31" s="102">
        <v>4566000</v>
      </c>
      <c r="D31" s="113">
        <v>3098242327</v>
      </c>
      <c r="E31" s="114">
        <v>0.105</v>
      </c>
      <c r="F31" s="105">
        <v>5045000</v>
      </c>
      <c r="G31" s="169">
        <v>1.4999999999999999E-2</v>
      </c>
      <c r="H31" s="231">
        <f t="shared" si="15"/>
        <v>5120675</v>
      </c>
      <c r="I31" s="169">
        <v>2.5000000000000001E-2</v>
      </c>
      <c r="J31" s="231">
        <f t="shared" si="16"/>
        <v>5171125</v>
      </c>
      <c r="K31" s="276"/>
      <c r="L31" s="102">
        <v>1724276705</v>
      </c>
      <c r="M31" s="276"/>
      <c r="N31" s="102">
        <v>1615996128</v>
      </c>
      <c r="O31" s="107">
        <f t="shared" si="20"/>
        <v>3340272833</v>
      </c>
      <c r="P31" s="107">
        <f t="shared" si="17"/>
        <v>1560431407.239819</v>
      </c>
      <c r="Q31" s="107">
        <f t="shared" si="2"/>
        <v>1652340817.1262443</v>
      </c>
      <c r="R31" s="107">
        <f t="shared" si="18"/>
        <v>71935887.873755693</v>
      </c>
      <c r="S31" s="107">
        <f>N31/(1+E31)</f>
        <v>1462439934.841629</v>
      </c>
      <c r="T31" s="107">
        <f t="shared" si="19"/>
        <v>1548577647.0038009</v>
      </c>
      <c r="U31" s="107">
        <f>N31-T31</f>
        <v>67418480.996199131</v>
      </c>
      <c r="V31" s="107">
        <f>R31+U31</f>
        <v>139354368.86995482</v>
      </c>
    </row>
    <row r="32" spans="2:22" ht="22.5" customHeight="1" x14ac:dyDescent="0.25">
      <c r="B32" s="101" t="s">
        <v>511</v>
      </c>
      <c r="C32" s="102"/>
      <c r="D32" s="113"/>
      <c r="E32" s="114"/>
      <c r="F32" s="105"/>
      <c r="G32" s="168"/>
      <c r="H32" s="105"/>
      <c r="I32" s="168"/>
      <c r="J32" s="105"/>
      <c r="K32" s="104"/>
      <c r="L32" s="105"/>
      <c r="M32" s="103"/>
      <c r="N32" s="106"/>
      <c r="O32" s="107"/>
      <c r="P32" s="107"/>
      <c r="Q32" s="107"/>
      <c r="R32" s="107"/>
      <c r="S32" s="142"/>
      <c r="T32" s="142"/>
      <c r="U32" s="142"/>
      <c r="V32" s="142"/>
    </row>
    <row r="33" spans="2:22" ht="22.5" customHeight="1" x14ac:dyDescent="0.25">
      <c r="B33" s="100" t="s">
        <v>257</v>
      </c>
      <c r="C33" s="102">
        <f>MROUND((F33/(E33+1)),1000)</f>
        <v>9227000</v>
      </c>
      <c r="D33" s="113">
        <v>19758992294</v>
      </c>
      <c r="E33" s="114">
        <v>7.4999999999999997E-2</v>
      </c>
      <c r="F33" s="105">
        <v>9919000</v>
      </c>
      <c r="G33" s="169">
        <v>1.4999999999999999E-2</v>
      </c>
      <c r="H33" s="231">
        <f>+(F33*G33)+F33</f>
        <v>10067785</v>
      </c>
      <c r="I33" s="169">
        <v>2.5000000000000001E-2</v>
      </c>
      <c r="J33" s="231">
        <f>+(F33*I33)+F33</f>
        <v>10166975</v>
      </c>
      <c r="K33" s="109">
        <v>1030</v>
      </c>
      <c r="L33" s="102">
        <v>10339612375</v>
      </c>
      <c r="M33" s="109">
        <v>1030</v>
      </c>
      <c r="N33" s="102">
        <v>10334675792</v>
      </c>
      <c r="O33" s="107">
        <f>L33+N33</f>
        <v>20674288167</v>
      </c>
      <c r="P33" s="107">
        <f>L33/(1+E33)</f>
        <v>9618244069.7674427</v>
      </c>
      <c r="Q33" s="107">
        <f>(P33*$Q$7)+P33</f>
        <v>10184758645.476746</v>
      </c>
      <c r="R33" s="107">
        <f>L33-Q33</f>
        <v>154853729.52325439</v>
      </c>
      <c r="S33" s="107">
        <f>N33/(1+E33)</f>
        <v>9613651899.5348835</v>
      </c>
      <c r="T33" s="107">
        <f t="shared" ref="T33" si="21">(S33*$T$7)+S33</f>
        <v>10179895996.417488</v>
      </c>
      <c r="U33" s="107">
        <f>N33-T33</f>
        <v>154779795.5825119</v>
      </c>
      <c r="V33" s="107">
        <f>R33+U33</f>
        <v>309633525.1057663</v>
      </c>
    </row>
    <row r="34" spans="2:22" ht="22.5" customHeight="1" x14ac:dyDescent="0.25">
      <c r="B34" s="101" t="s">
        <v>514</v>
      </c>
      <c r="C34" s="102"/>
      <c r="D34" s="113"/>
      <c r="E34" s="114"/>
      <c r="F34" s="105"/>
      <c r="G34" s="168"/>
      <c r="H34" s="105"/>
      <c r="I34" s="168"/>
      <c r="J34" s="105"/>
      <c r="K34" s="104"/>
      <c r="L34" s="105"/>
      <c r="M34" s="103"/>
      <c r="N34" s="106"/>
      <c r="O34" s="107"/>
      <c r="P34" s="107"/>
      <c r="Q34" s="107"/>
      <c r="R34" s="107"/>
      <c r="S34" s="142"/>
      <c r="T34" s="142"/>
      <c r="U34" s="142"/>
      <c r="V34" s="142"/>
    </row>
    <row r="35" spans="2:22" ht="22.5" customHeight="1" x14ac:dyDescent="0.25">
      <c r="B35" s="100" t="s">
        <v>262</v>
      </c>
      <c r="C35" s="102">
        <f>MROUND((F35/(E35+1)),1000)</f>
        <v>6380000</v>
      </c>
      <c r="D35" s="113">
        <v>1562732990</v>
      </c>
      <c r="E35" s="114">
        <v>7.4999999999999997E-2</v>
      </c>
      <c r="F35" s="105">
        <v>6859000</v>
      </c>
      <c r="G35" s="169">
        <v>1.4999999999999999E-2</v>
      </c>
      <c r="H35" s="231">
        <f t="shared" ref="H35:H38" si="22">+(F35*G35)+F35</f>
        <v>6961885</v>
      </c>
      <c r="I35" s="169">
        <v>2.5000000000000001E-2</v>
      </c>
      <c r="J35" s="231">
        <f t="shared" ref="J35:J38" si="23">+(F35*I35)+F35</f>
        <v>7030475</v>
      </c>
      <c r="K35" s="109">
        <v>119</v>
      </c>
      <c r="L35" s="102">
        <v>850606167</v>
      </c>
      <c r="M35" s="109">
        <v>120</v>
      </c>
      <c r="N35" s="102">
        <v>840724500</v>
      </c>
      <c r="O35" s="107">
        <f>L35+N35</f>
        <v>1691330667</v>
      </c>
      <c r="P35" s="107">
        <f>L35/(1+E35)</f>
        <v>791261550.69767439</v>
      </c>
      <c r="Q35" s="107">
        <f>(P35*$Q$7)+P35</f>
        <v>837866856.03376746</v>
      </c>
      <c r="R35" s="107">
        <f>L35-Q35</f>
        <v>12739310.966232538</v>
      </c>
      <c r="S35" s="107">
        <f>N35/(1+E35)</f>
        <v>782069302.32558143</v>
      </c>
      <c r="T35" s="107">
        <f t="shared" ref="T35:T38" si="24">(S35*$T$7)+S35</f>
        <v>828133184.23255813</v>
      </c>
      <c r="U35" s="107">
        <f>N35-T35</f>
        <v>12591315.767441869</v>
      </c>
      <c r="V35" s="107">
        <f>R35+U35</f>
        <v>25330626.733674407</v>
      </c>
    </row>
    <row r="36" spans="2:22" ht="22.5" customHeight="1" x14ac:dyDescent="0.25">
      <c r="B36" s="100" t="s">
        <v>263</v>
      </c>
      <c r="C36" s="102">
        <f>MROUND((F36/(E36+1)),1000)</f>
        <v>6380000</v>
      </c>
      <c r="D36" s="113">
        <v>2951910329</v>
      </c>
      <c r="E36" s="114">
        <v>7.4999999999999997E-2</v>
      </c>
      <c r="F36" s="105">
        <v>6859000</v>
      </c>
      <c r="G36" s="169">
        <v>1.4999999999999999E-2</v>
      </c>
      <c r="H36" s="231">
        <f t="shared" si="22"/>
        <v>6961885</v>
      </c>
      <c r="I36" s="169">
        <v>2.5000000000000001E-2</v>
      </c>
      <c r="J36" s="231">
        <f t="shared" si="23"/>
        <v>7030475</v>
      </c>
      <c r="K36" s="109">
        <v>270</v>
      </c>
      <c r="L36" s="102">
        <v>1712567450</v>
      </c>
      <c r="M36" s="109">
        <v>280</v>
      </c>
      <c r="N36" s="102">
        <v>1712567450</v>
      </c>
      <c r="O36" s="107">
        <f>L36+N36</f>
        <v>3425134900</v>
      </c>
      <c r="P36" s="107">
        <f>L36/(1+E36)</f>
        <v>1593086000</v>
      </c>
      <c r="Q36" s="107">
        <f>(P36*$Q$7)+P36</f>
        <v>1686918765.4000001</v>
      </c>
      <c r="R36" s="107">
        <f>L36-Q36</f>
        <v>25648684.599999905</v>
      </c>
      <c r="S36" s="107">
        <f>N36/(1+E36)</f>
        <v>1593086000</v>
      </c>
      <c r="T36" s="107">
        <f t="shared" si="24"/>
        <v>1686918765.4000001</v>
      </c>
      <c r="U36" s="107">
        <f>N36-T36</f>
        <v>25648684.599999905</v>
      </c>
      <c r="V36" s="107">
        <f>R36+U36</f>
        <v>51297369.199999809</v>
      </c>
    </row>
    <row r="37" spans="2:22" ht="22.5" customHeight="1" x14ac:dyDescent="0.25">
      <c r="B37" s="100" t="s">
        <v>264</v>
      </c>
      <c r="C37" s="102">
        <f>MROUND((F37/(E37+1)),1000)</f>
        <v>6380000</v>
      </c>
      <c r="D37" s="113">
        <v>2218300732</v>
      </c>
      <c r="E37" s="114">
        <v>7.4999999999999997E-2</v>
      </c>
      <c r="F37" s="105">
        <v>6859000</v>
      </c>
      <c r="G37" s="169">
        <v>1.4999999999999999E-2</v>
      </c>
      <c r="H37" s="231">
        <f t="shared" si="22"/>
        <v>6961885</v>
      </c>
      <c r="I37" s="169">
        <v>2.5000000000000001E-2</v>
      </c>
      <c r="J37" s="231">
        <f t="shared" si="23"/>
        <v>7030475</v>
      </c>
      <c r="K37" s="109">
        <v>168</v>
      </c>
      <c r="L37" s="102">
        <v>1166710525</v>
      </c>
      <c r="M37" s="109">
        <v>171</v>
      </c>
      <c r="N37" s="102">
        <v>1218530167</v>
      </c>
      <c r="O37" s="107">
        <f>L37+N37</f>
        <v>2385240692</v>
      </c>
      <c r="P37" s="107">
        <f>L37/(1+E37)</f>
        <v>1085312116.2790699</v>
      </c>
      <c r="Q37" s="107">
        <f>(P37*$Q$7)+P37</f>
        <v>1149236999.9279072</v>
      </c>
      <c r="R37" s="107">
        <f>L37-Q37</f>
        <v>17473525.072092772</v>
      </c>
      <c r="S37" s="107">
        <f>N37/(1+E37)</f>
        <v>1133516434.4186046</v>
      </c>
      <c r="T37" s="107">
        <f t="shared" si="24"/>
        <v>1200280552.4058604</v>
      </c>
      <c r="U37" s="107">
        <f>N37-T37</f>
        <v>18249614.594139576</v>
      </c>
      <c r="V37" s="107">
        <f>R37+U37</f>
        <v>35723139.666232347</v>
      </c>
    </row>
    <row r="38" spans="2:22" ht="22.5" customHeight="1" x14ac:dyDescent="0.25">
      <c r="B38" s="100" t="s">
        <v>265</v>
      </c>
      <c r="C38" s="102">
        <f>MROUND((F38/(E38+1)),1000)</f>
        <v>6380000</v>
      </c>
      <c r="D38" s="113">
        <v>1580628262</v>
      </c>
      <c r="E38" s="114">
        <v>7.4999999999999997E-2</v>
      </c>
      <c r="F38" s="105">
        <v>6859000</v>
      </c>
      <c r="G38" s="169">
        <v>1.4999999999999999E-2</v>
      </c>
      <c r="H38" s="231">
        <f t="shared" si="22"/>
        <v>6961885</v>
      </c>
      <c r="I38" s="169">
        <v>2.5000000000000001E-2</v>
      </c>
      <c r="J38" s="231">
        <f t="shared" si="23"/>
        <v>7030475</v>
      </c>
      <c r="K38" s="109">
        <v>119</v>
      </c>
      <c r="L38" s="102">
        <v>855161500</v>
      </c>
      <c r="M38" s="109">
        <v>118</v>
      </c>
      <c r="N38" s="102">
        <v>844303000</v>
      </c>
      <c r="O38" s="107">
        <f>L38+N38</f>
        <v>1699464500</v>
      </c>
      <c r="P38" s="107">
        <f>L38/(1+E38)</f>
        <v>795499069.76744187</v>
      </c>
      <c r="Q38" s="107">
        <f>(P38*$Q$7)+P38</f>
        <v>842353964.97674417</v>
      </c>
      <c r="R38" s="107">
        <f>L38-Q38</f>
        <v>12807535.023255825</v>
      </c>
      <c r="S38" s="107">
        <f>N38/(1+E38)</f>
        <v>785398139.53488374</v>
      </c>
      <c r="T38" s="107">
        <f t="shared" si="24"/>
        <v>831658089.95348835</v>
      </c>
      <c r="U38" s="107">
        <f>N38-T38</f>
        <v>12644910.04651165</v>
      </c>
      <c r="V38" s="107">
        <f>R38+U38</f>
        <v>25452445.069767475</v>
      </c>
    </row>
    <row r="39" spans="2:22" ht="22.5" customHeight="1" x14ac:dyDescent="0.25">
      <c r="B39" s="101" t="s">
        <v>520</v>
      </c>
      <c r="C39" s="102"/>
      <c r="D39" s="113"/>
      <c r="E39" s="114"/>
      <c r="F39" s="105"/>
      <c r="G39" s="168"/>
      <c r="H39" s="105"/>
      <c r="I39" s="168"/>
      <c r="J39" s="105"/>
      <c r="K39" s="104"/>
      <c r="L39" s="105"/>
      <c r="M39" s="103"/>
      <c r="N39" s="106"/>
      <c r="O39" s="107"/>
      <c r="P39" s="107"/>
      <c r="Q39" s="107"/>
      <c r="R39" s="107"/>
      <c r="S39" s="142"/>
      <c r="T39" s="142"/>
      <c r="U39" s="142"/>
      <c r="V39" s="142"/>
    </row>
    <row r="40" spans="2:22" ht="22.5" customHeight="1" x14ac:dyDescent="0.25">
      <c r="B40" s="100" t="s">
        <v>275</v>
      </c>
      <c r="C40" s="102">
        <f>MROUND((F40/(E40+1)),1000)</f>
        <v>8315000</v>
      </c>
      <c r="D40" s="113">
        <v>8028082203</v>
      </c>
      <c r="E40" s="114">
        <v>7.4999999999999997E-2</v>
      </c>
      <c r="F40" s="105">
        <v>8939000</v>
      </c>
      <c r="G40" s="169">
        <v>1.4999999999999999E-2</v>
      </c>
      <c r="H40" s="231">
        <f t="shared" ref="H40:H41" si="25">+(F40*G40)+F40</f>
        <v>9073085</v>
      </c>
      <c r="I40" s="169">
        <v>2.5000000000000001E-2</v>
      </c>
      <c r="J40" s="231">
        <f t="shared" ref="J40:J41" si="26">+(F40*I40)+F40</f>
        <v>9162475</v>
      </c>
      <c r="K40" s="109">
        <v>452</v>
      </c>
      <c r="L40" s="102">
        <v>4267628479</v>
      </c>
      <c r="M40" s="109">
        <v>442</v>
      </c>
      <c r="N40" s="102">
        <v>4177410729</v>
      </c>
      <c r="O40" s="107">
        <f>L40+N40</f>
        <v>8445039208</v>
      </c>
      <c r="P40" s="107">
        <f>L40/(1+E40)</f>
        <v>3969886957.2093024</v>
      </c>
      <c r="Q40" s="107">
        <f>(P40*$Q$7)+P40</f>
        <v>4203713298.9889302</v>
      </c>
      <c r="R40" s="107">
        <f>L40-Q40</f>
        <v>63915180.011069775</v>
      </c>
      <c r="S40" s="107">
        <f>N40/(1+E40)</f>
        <v>3885963468.8372092</v>
      </c>
      <c r="T40" s="107">
        <f t="shared" ref="T40:T41" si="27">(S40*$T$7)+S40</f>
        <v>4114846717.151721</v>
      </c>
      <c r="U40" s="107">
        <f>N40-T40</f>
        <v>62564011.848278999</v>
      </c>
      <c r="V40" s="107">
        <f>R40+U40</f>
        <v>126479191.85934877</v>
      </c>
    </row>
    <row r="41" spans="2:22" ht="22.5" customHeight="1" x14ac:dyDescent="0.25">
      <c r="B41" s="100" t="s">
        <v>276</v>
      </c>
      <c r="C41" s="102">
        <f>MROUND((F41/(E41+1)),1000)</f>
        <v>8315000</v>
      </c>
      <c r="D41" s="113">
        <v>6112199412</v>
      </c>
      <c r="E41" s="114">
        <v>7.4999999999999997E-2</v>
      </c>
      <c r="F41" s="105">
        <v>8939000</v>
      </c>
      <c r="G41" s="169">
        <v>1.4999999999999999E-2</v>
      </c>
      <c r="H41" s="231">
        <f t="shared" si="25"/>
        <v>9073085</v>
      </c>
      <c r="I41" s="169">
        <v>2.5000000000000001E-2</v>
      </c>
      <c r="J41" s="231">
        <f t="shared" si="26"/>
        <v>9162475</v>
      </c>
      <c r="K41" s="109">
        <v>464</v>
      </c>
      <c r="L41" s="102">
        <v>4339081723</v>
      </c>
      <c r="M41" s="109">
        <v>513</v>
      </c>
      <c r="N41" s="102">
        <v>4771021248</v>
      </c>
      <c r="O41" s="107">
        <f>L41+N41</f>
        <v>9110102971</v>
      </c>
      <c r="P41" s="107">
        <f>L41/(1+E41)</f>
        <v>4036355091.1627908</v>
      </c>
      <c r="Q41" s="107">
        <f>(P41*$Q$7)+P41</f>
        <v>4274096406.032279</v>
      </c>
      <c r="R41" s="107">
        <f>L41-Q41</f>
        <v>64985316.967720985</v>
      </c>
      <c r="S41" s="107">
        <f>N41/(1+E41)</f>
        <v>4438159300.4651165</v>
      </c>
      <c r="T41" s="107">
        <f t="shared" si="27"/>
        <v>4699566883.2625122</v>
      </c>
      <c r="U41" s="107">
        <f>N41-T41</f>
        <v>71454364.737487793</v>
      </c>
      <c r="V41" s="107">
        <f>R41+U41</f>
        <v>136439681.70520878</v>
      </c>
    </row>
    <row r="42" spans="2:22" ht="22.5" customHeight="1" x14ac:dyDescent="0.25">
      <c r="B42" s="101" t="s">
        <v>510</v>
      </c>
      <c r="C42" s="102"/>
      <c r="D42" s="113"/>
      <c r="E42" s="114"/>
      <c r="F42" s="105"/>
      <c r="G42" s="168"/>
      <c r="H42" s="105"/>
      <c r="I42" s="168"/>
      <c r="J42" s="105"/>
      <c r="K42" s="104"/>
      <c r="L42" s="105"/>
      <c r="M42" s="103"/>
      <c r="N42" s="106"/>
      <c r="O42" s="107"/>
      <c r="P42" s="107"/>
      <c r="Q42" s="107"/>
      <c r="R42" s="107"/>
      <c r="S42" s="142"/>
      <c r="T42" s="142"/>
      <c r="U42" s="142"/>
      <c r="V42" s="142"/>
    </row>
    <row r="43" spans="2:22" ht="22.5" customHeight="1" x14ac:dyDescent="0.25">
      <c r="B43" s="100" t="s">
        <v>251</v>
      </c>
      <c r="C43" s="102">
        <v>8880000</v>
      </c>
      <c r="D43" s="113">
        <v>26601346948</v>
      </c>
      <c r="E43" s="114">
        <v>7.4999999999999997E-2</v>
      </c>
      <c r="F43" s="105">
        <v>9546000</v>
      </c>
      <c r="G43" s="169">
        <v>1.4999999999999999E-2</v>
      </c>
      <c r="H43" s="231">
        <f t="shared" ref="H43:H48" si="28">+(F43*G43)+F43</f>
        <v>9689190</v>
      </c>
      <c r="I43" s="169">
        <v>2.5000000000000001E-2</v>
      </c>
      <c r="J43" s="231">
        <f t="shared" ref="J43:J48" si="29">+(F43*I43)+F43</f>
        <v>9784650</v>
      </c>
      <c r="K43" s="109">
        <v>1715</v>
      </c>
      <c r="L43" s="102">
        <v>14367971625</v>
      </c>
      <c r="M43" s="109">
        <v>1720</v>
      </c>
      <c r="N43" s="102">
        <v>14388503119.875</v>
      </c>
      <c r="O43" s="107">
        <f t="shared" si="20"/>
        <v>28756474744.875</v>
      </c>
      <c r="P43" s="107">
        <f t="shared" ref="P43:P48" si="30">L43/(1+E43)</f>
        <v>13365555000</v>
      </c>
      <c r="Q43" s="107">
        <f t="shared" si="2"/>
        <v>14152786189.5</v>
      </c>
      <c r="R43" s="107">
        <f t="shared" ref="R43:R48" si="31">L43-Q43</f>
        <v>215185435.5</v>
      </c>
      <c r="S43" s="107">
        <f>N43/(1+E43)</f>
        <v>13384654065</v>
      </c>
      <c r="T43" s="107">
        <f t="shared" si="19"/>
        <v>14173010189.428499</v>
      </c>
      <c r="U43" s="107">
        <f>N43-T43</f>
        <v>215492930.44650078</v>
      </c>
      <c r="V43" s="107">
        <f>R43+U43</f>
        <v>430678365.94650078</v>
      </c>
    </row>
    <row r="44" spans="2:22" ht="22.5" customHeight="1" x14ac:dyDescent="0.25">
      <c r="B44" s="100" t="s">
        <v>252</v>
      </c>
      <c r="C44" s="102">
        <f>MROUND((F44/(E44+1)),1000)</f>
        <v>6166000</v>
      </c>
      <c r="D44" s="113">
        <v>6516076697</v>
      </c>
      <c r="E44" s="114">
        <v>7.4999999999999997E-2</v>
      </c>
      <c r="F44" s="105">
        <v>6628000</v>
      </c>
      <c r="G44" s="169">
        <v>1.4999999999999999E-2</v>
      </c>
      <c r="H44" s="231">
        <f t="shared" si="28"/>
        <v>6727420</v>
      </c>
      <c r="I44" s="169">
        <v>2.5000000000000001E-2</v>
      </c>
      <c r="J44" s="231">
        <f t="shared" si="29"/>
        <v>6793700</v>
      </c>
      <c r="K44" s="109">
        <v>631</v>
      </c>
      <c r="L44" s="102">
        <v>3461376590</v>
      </c>
      <c r="M44" s="109">
        <v>681</v>
      </c>
      <c r="N44" s="102">
        <v>3549567900</v>
      </c>
      <c r="O44" s="107">
        <f t="shared" si="20"/>
        <v>7010944490</v>
      </c>
      <c r="P44" s="107">
        <f t="shared" si="30"/>
        <v>3219885200</v>
      </c>
      <c r="Q44" s="107">
        <f t="shared" si="2"/>
        <v>3409536438.2800002</v>
      </c>
      <c r="R44" s="107">
        <f t="shared" si="31"/>
        <v>51840151.71999979</v>
      </c>
      <c r="S44" s="107">
        <f>N44/(1+E44)</f>
        <v>3301923627.9069767</v>
      </c>
      <c r="T44" s="107">
        <f t="shared" si="19"/>
        <v>3496406929.5906978</v>
      </c>
      <c r="U44" s="107">
        <f>N44-T44</f>
        <v>53160970.409302235</v>
      </c>
      <c r="V44" s="107">
        <f>R44+U44</f>
        <v>105001122.12930202</v>
      </c>
    </row>
    <row r="45" spans="2:22" ht="22.5" customHeight="1" x14ac:dyDescent="0.25">
      <c r="B45" s="100" t="s">
        <v>253</v>
      </c>
      <c r="C45" s="102">
        <f t="shared" ref="C45:C74" si="32">MROUND((F45/(E45+1)),1000)</f>
        <v>3708000</v>
      </c>
      <c r="D45" s="272">
        <v>528863634</v>
      </c>
      <c r="E45" s="279">
        <v>7.4999999999999997E-2</v>
      </c>
      <c r="F45" s="105">
        <v>3986000</v>
      </c>
      <c r="G45" s="169">
        <v>1.4999999999999999E-2</v>
      </c>
      <c r="H45" s="231">
        <f t="shared" si="28"/>
        <v>4045790</v>
      </c>
      <c r="I45" s="169">
        <v>2.5000000000000001E-2</v>
      </c>
      <c r="J45" s="231">
        <f t="shared" si="29"/>
        <v>4085650</v>
      </c>
      <c r="K45" s="276">
        <v>220</v>
      </c>
      <c r="L45" s="273">
        <v>330885665</v>
      </c>
      <c r="M45" s="276">
        <v>232</v>
      </c>
      <c r="N45" s="273">
        <v>341731888.875</v>
      </c>
      <c r="O45" s="273">
        <f t="shared" si="20"/>
        <v>672617553.875</v>
      </c>
      <c r="P45" s="273">
        <f t="shared" si="30"/>
        <v>307800618.60465115</v>
      </c>
      <c r="Q45" s="273">
        <f t="shared" si="2"/>
        <v>325930075.04046512</v>
      </c>
      <c r="R45" s="273">
        <f t="shared" si="31"/>
        <v>4955589.9595348835</v>
      </c>
      <c r="S45" s="273">
        <f>N45/(1+E45)</f>
        <v>317890129.18604654</v>
      </c>
      <c r="T45" s="273">
        <f>(S45*T7)+S45</f>
        <v>336613857.79510468</v>
      </c>
      <c r="U45" s="273">
        <f>N45-T45</f>
        <v>5118031.0798953176</v>
      </c>
      <c r="V45" s="273">
        <f>R45+U45</f>
        <v>10073621.039430201</v>
      </c>
    </row>
    <row r="46" spans="2:22" ht="22.5" customHeight="1" x14ac:dyDescent="0.25">
      <c r="B46" s="100" t="s">
        <v>254</v>
      </c>
      <c r="C46" s="102">
        <f t="shared" si="32"/>
        <v>3778000</v>
      </c>
      <c r="D46" s="272"/>
      <c r="E46" s="279">
        <v>7.4999999999999997E-2</v>
      </c>
      <c r="F46" s="105">
        <v>4061000</v>
      </c>
      <c r="G46" s="169">
        <v>1.4999999999999999E-2</v>
      </c>
      <c r="H46" s="231">
        <f t="shared" si="28"/>
        <v>4121915</v>
      </c>
      <c r="I46" s="169">
        <v>2.5000000000000001E-2</v>
      </c>
      <c r="J46" s="231">
        <f t="shared" si="29"/>
        <v>4162525</v>
      </c>
      <c r="K46" s="276"/>
      <c r="L46" s="273"/>
      <c r="M46" s="276"/>
      <c r="N46" s="273"/>
      <c r="O46" s="273"/>
      <c r="P46" s="273">
        <f t="shared" si="30"/>
        <v>0</v>
      </c>
      <c r="Q46" s="273">
        <f t="shared" si="2"/>
        <v>0</v>
      </c>
      <c r="R46" s="273">
        <f t="shared" si="31"/>
        <v>0</v>
      </c>
      <c r="S46" s="273"/>
      <c r="T46" s="273"/>
      <c r="U46" s="273"/>
      <c r="V46" s="273"/>
    </row>
    <row r="47" spans="2:22" ht="22.5" customHeight="1" x14ac:dyDescent="0.25">
      <c r="B47" s="100" t="s">
        <v>255</v>
      </c>
      <c r="C47" s="102">
        <f t="shared" si="32"/>
        <v>3708000</v>
      </c>
      <c r="D47" s="272">
        <v>859513400</v>
      </c>
      <c r="E47" s="279">
        <v>7.4999999999999997E-2</v>
      </c>
      <c r="F47" s="105">
        <v>3986000</v>
      </c>
      <c r="G47" s="169">
        <v>1.4999999999999999E-2</v>
      </c>
      <c r="H47" s="231">
        <f t="shared" si="28"/>
        <v>4045790</v>
      </c>
      <c r="I47" s="169">
        <v>2.5000000000000001E-2</v>
      </c>
      <c r="J47" s="231">
        <f t="shared" si="29"/>
        <v>4085650</v>
      </c>
      <c r="K47" s="276"/>
      <c r="L47" s="278">
        <v>448602263</v>
      </c>
      <c r="M47" s="276"/>
      <c r="N47" s="273">
        <v>477507851.75</v>
      </c>
      <c r="O47" s="273">
        <f t="shared" si="20"/>
        <v>926110114.75</v>
      </c>
      <c r="P47" s="273">
        <f t="shared" si="30"/>
        <v>417304430.69767445</v>
      </c>
      <c r="Q47" s="273">
        <f t="shared" si="2"/>
        <v>441883661.66576749</v>
      </c>
      <c r="R47" s="273">
        <f t="shared" si="31"/>
        <v>6718601.3342325091</v>
      </c>
      <c r="S47" s="273">
        <f>N47/(1+E47)</f>
        <v>444193350.46511632</v>
      </c>
      <c r="T47" s="273">
        <f>(S47*T7)+S47</f>
        <v>470356338.80751169</v>
      </c>
      <c r="U47" s="273">
        <f>N47-T47</f>
        <v>7151512.9424883127</v>
      </c>
      <c r="V47" s="273">
        <f>R47+U47</f>
        <v>13870114.276720822</v>
      </c>
    </row>
    <row r="48" spans="2:22" ht="22.5" customHeight="1" x14ac:dyDescent="0.25">
      <c r="B48" s="100" t="s">
        <v>256</v>
      </c>
      <c r="C48" s="102">
        <f t="shared" si="32"/>
        <v>3778000</v>
      </c>
      <c r="D48" s="272"/>
      <c r="E48" s="279">
        <v>7.4999999999999997E-2</v>
      </c>
      <c r="F48" s="105">
        <v>4061000</v>
      </c>
      <c r="G48" s="169">
        <v>1.4999999999999999E-2</v>
      </c>
      <c r="H48" s="231">
        <f t="shared" si="28"/>
        <v>4121915</v>
      </c>
      <c r="I48" s="169">
        <v>2.5000000000000001E-2</v>
      </c>
      <c r="J48" s="231">
        <f t="shared" si="29"/>
        <v>4162525</v>
      </c>
      <c r="K48" s="276"/>
      <c r="L48" s="278"/>
      <c r="M48" s="276"/>
      <c r="N48" s="273"/>
      <c r="O48" s="273"/>
      <c r="P48" s="273">
        <f t="shared" si="30"/>
        <v>0</v>
      </c>
      <c r="Q48" s="273">
        <f t="shared" si="2"/>
        <v>0</v>
      </c>
      <c r="R48" s="273">
        <f t="shared" si="31"/>
        <v>0</v>
      </c>
      <c r="S48" s="273"/>
      <c r="T48" s="273"/>
      <c r="U48" s="273"/>
      <c r="V48" s="273"/>
    </row>
    <row r="49" spans="2:22" ht="22.5" customHeight="1" x14ac:dyDescent="0.25">
      <c r="B49" s="101" t="s">
        <v>282</v>
      </c>
      <c r="C49" s="102"/>
      <c r="D49" s="113"/>
      <c r="E49" s="114"/>
      <c r="F49" s="105"/>
      <c r="G49" s="168"/>
      <c r="H49" s="105"/>
      <c r="I49" s="168"/>
      <c r="J49" s="105"/>
      <c r="K49" s="104"/>
      <c r="L49" s="105"/>
      <c r="M49" s="103"/>
      <c r="N49" s="106"/>
      <c r="O49" s="107"/>
      <c r="P49" s="107"/>
      <c r="Q49" s="107"/>
      <c r="R49" s="107"/>
      <c r="S49" s="142"/>
      <c r="T49" s="142"/>
      <c r="U49" s="142"/>
      <c r="V49" s="142"/>
    </row>
    <row r="50" spans="2:22" ht="22.5" customHeight="1" x14ac:dyDescent="0.25">
      <c r="B50" s="100" t="s">
        <v>283</v>
      </c>
      <c r="C50" s="102">
        <f>MROUND((F50/(E50+1)),1000)</f>
        <v>4116000</v>
      </c>
      <c r="D50" s="113">
        <v>1516020640</v>
      </c>
      <c r="E50" s="114">
        <v>7.4999999999999997E-2</v>
      </c>
      <c r="F50" s="105">
        <v>4425000</v>
      </c>
      <c r="G50" s="169">
        <v>1.4999999999999999E-2</v>
      </c>
      <c r="H50" s="231">
        <f t="shared" ref="H50:H51" si="33">+(F50*G50)+F50</f>
        <v>4491375</v>
      </c>
      <c r="I50" s="169">
        <v>2.5000000000000001E-2</v>
      </c>
      <c r="J50" s="231">
        <f t="shared" ref="J50:J51" si="34">+(F50*I50)+F50</f>
        <v>4535625</v>
      </c>
      <c r="K50" s="109">
        <v>215</v>
      </c>
      <c r="L50" s="102">
        <v>827684276</v>
      </c>
      <c r="M50" s="109">
        <v>196</v>
      </c>
      <c r="N50" s="102">
        <v>761313776</v>
      </c>
      <c r="O50" s="107">
        <f>L50+N50</f>
        <v>1588998052</v>
      </c>
      <c r="P50" s="107">
        <f>L50/(1+E50)</f>
        <v>769938861.39534891</v>
      </c>
      <c r="Q50" s="107">
        <f>(P50*$Q$7)+P50</f>
        <v>815288260.33153498</v>
      </c>
      <c r="R50" s="107">
        <f>L50-Q50</f>
        <v>12396015.668465018</v>
      </c>
      <c r="S50" s="107">
        <f>N50/(1+E50)</f>
        <v>708198861.39534891</v>
      </c>
      <c r="T50" s="107">
        <f t="shared" ref="T50:T51" si="35">(S50*$T$7)+S50</f>
        <v>749911774.33153498</v>
      </c>
      <c r="U50" s="107">
        <f>N50-T50</f>
        <v>11402001.668465018</v>
      </c>
      <c r="V50" s="107">
        <f>R50+U50</f>
        <v>23798017.336930037</v>
      </c>
    </row>
    <row r="51" spans="2:22" ht="22.5" customHeight="1" x14ac:dyDescent="0.25">
      <c r="B51" s="100" t="s">
        <v>284</v>
      </c>
      <c r="C51" s="102">
        <f>MROUND((F51/(E51+1)),1000)</f>
        <v>1604000</v>
      </c>
      <c r="D51" s="113">
        <v>608074558</v>
      </c>
      <c r="E51" s="114">
        <v>7.4999999999999997E-2</v>
      </c>
      <c r="F51" s="105">
        <v>1724000</v>
      </c>
      <c r="G51" s="169">
        <v>1.4999999999999999E-2</v>
      </c>
      <c r="H51" s="231">
        <f t="shared" si="33"/>
        <v>1749860</v>
      </c>
      <c r="I51" s="169">
        <v>2.5000000000000001E-2</v>
      </c>
      <c r="J51" s="231">
        <f t="shared" si="34"/>
        <v>1767100</v>
      </c>
      <c r="K51" s="109">
        <v>177</v>
      </c>
      <c r="L51" s="102">
        <v>327065740</v>
      </c>
      <c r="M51" s="109">
        <v>175</v>
      </c>
      <c r="N51" s="102">
        <v>301252500</v>
      </c>
      <c r="O51" s="107">
        <f>L51+N51</f>
        <v>628318240</v>
      </c>
      <c r="P51" s="107">
        <f>L51/(1+E51)</f>
        <v>304247200</v>
      </c>
      <c r="Q51" s="107">
        <f>(P51*$Q$7)+P51</f>
        <v>322167360.07999998</v>
      </c>
      <c r="R51" s="107">
        <f>L51-Q51</f>
        <v>4898379.9200000167</v>
      </c>
      <c r="S51" s="107">
        <f>N51/(1+E51)</f>
        <v>280234883.72093022</v>
      </c>
      <c r="T51" s="107">
        <f t="shared" si="35"/>
        <v>296740718.37209302</v>
      </c>
      <c r="U51" s="107">
        <f>N51-T51</f>
        <v>4511781.6279069781</v>
      </c>
      <c r="V51" s="107">
        <f>R51+U51</f>
        <v>9410161.5479069948</v>
      </c>
    </row>
    <row r="52" spans="2:22" ht="22.5" customHeight="1" x14ac:dyDescent="0.25">
      <c r="B52" s="101" t="s">
        <v>512</v>
      </c>
      <c r="C52" s="102"/>
      <c r="D52" s="113"/>
      <c r="E52" s="114"/>
      <c r="F52" s="105"/>
      <c r="G52" s="168"/>
      <c r="H52" s="105"/>
      <c r="I52" s="168"/>
      <c r="J52" s="105"/>
      <c r="K52" s="104"/>
      <c r="L52" s="105"/>
      <c r="M52" s="103"/>
      <c r="N52" s="106"/>
      <c r="O52" s="107"/>
      <c r="P52" s="107"/>
      <c r="Q52" s="107"/>
      <c r="R52" s="107"/>
      <c r="S52" s="142"/>
      <c r="T52" s="142"/>
      <c r="U52" s="142"/>
      <c r="V52" s="142"/>
    </row>
    <row r="53" spans="2:22" ht="22.5" customHeight="1" x14ac:dyDescent="0.25">
      <c r="B53" s="100" t="s">
        <v>258</v>
      </c>
      <c r="C53" s="102">
        <f t="shared" si="32"/>
        <v>5494000</v>
      </c>
      <c r="D53" s="113">
        <v>3375893457</v>
      </c>
      <c r="E53" s="114">
        <v>7.4999999999999997E-2</v>
      </c>
      <c r="F53" s="105">
        <v>5906000</v>
      </c>
      <c r="G53" s="169">
        <v>1.4999999999999999E-2</v>
      </c>
      <c r="H53" s="231">
        <f>+(F53*G53)+F53</f>
        <v>5994590</v>
      </c>
      <c r="I53" s="169">
        <v>2.5000000000000001E-2</v>
      </c>
      <c r="J53" s="231">
        <f>+(F53*I53)+F53</f>
        <v>6053650</v>
      </c>
      <c r="K53" s="109">
        <v>300</v>
      </c>
      <c r="L53" s="102">
        <v>1757640630</v>
      </c>
      <c r="M53" s="109">
        <v>317</v>
      </c>
      <c r="N53" s="102">
        <v>1875761480</v>
      </c>
      <c r="O53" s="107">
        <f t="shared" ref="O53:O73" si="36">L53+N53</f>
        <v>3633402110</v>
      </c>
      <c r="P53" s="107">
        <f>L53/(1+E53)</f>
        <v>1635014539.5348837</v>
      </c>
      <c r="Q53" s="107">
        <f t="shared" si="2"/>
        <v>1731316895.9134884</v>
      </c>
      <c r="R53" s="107">
        <f>L53-Q53</f>
        <v>26323734.086511612</v>
      </c>
      <c r="S53" s="107">
        <f>N53/(1+E53)</f>
        <v>1744894400</v>
      </c>
      <c r="T53" s="107">
        <f t="shared" ref="T53" si="37">(S53*$T$7)+S53</f>
        <v>1847668680.1600001</v>
      </c>
      <c r="U53" s="107">
        <f>N53-T53</f>
        <v>28092799.839999914</v>
      </c>
      <c r="V53" s="107">
        <f>R53+U53</f>
        <v>54416533.926511526</v>
      </c>
    </row>
    <row r="54" spans="2:22" ht="22.5" customHeight="1" x14ac:dyDescent="0.25">
      <c r="B54" s="101" t="s">
        <v>522</v>
      </c>
      <c r="C54" s="102"/>
      <c r="D54" s="113"/>
      <c r="E54" s="114"/>
      <c r="F54" s="105"/>
      <c r="G54" s="168"/>
      <c r="H54" s="105"/>
      <c r="I54" s="168"/>
      <c r="J54" s="105"/>
      <c r="K54" s="104"/>
      <c r="L54" s="105"/>
      <c r="M54" s="103"/>
      <c r="N54" s="106"/>
      <c r="O54" s="107"/>
      <c r="P54" s="107"/>
      <c r="Q54" s="107"/>
      <c r="R54" s="107"/>
      <c r="S54" s="142"/>
      <c r="T54" s="142"/>
      <c r="U54" s="142"/>
      <c r="V54" s="142"/>
    </row>
    <row r="55" spans="2:22" ht="22.5" customHeight="1" x14ac:dyDescent="0.25">
      <c r="B55" s="100" t="s">
        <v>277</v>
      </c>
      <c r="C55" s="102">
        <f>MROUND((F55/(E55+1)),1000)</f>
        <v>7255000</v>
      </c>
      <c r="D55" s="113">
        <v>3214768881</v>
      </c>
      <c r="E55" s="114">
        <v>7.4999999999999997E-2</v>
      </c>
      <c r="F55" s="105">
        <v>7799000</v>
      </c>
      <c r="G55" s="169">
        <v>1.4999999999999999E-2</v>
      </c>
      <c r="H55" s="231">
        <f>+(F55*G55)+F55</f>
        <v>7915985</v>
      </c>
      <c r="I55" s="169">
        <v>2.5000000000000001E-2</v>
      </c>
      <c r="J55" s="231">
        <f>+(F55*I55)+F55</f>
        <v>7993975</v>
      </c>
      <c r="K55" s="109">
        <v>243</v>
      </c>
      <c r="L55" s="102">
        <v>1820507900</v>
      </c>
      <c r="M55" s="109">
        <v>233</v>
      </c>
      <c r="N55" s="102">
        <v>1737196125</v>
      </c>
      <c r="O55" s="107">
        <f>L55+N55</f>
        <v>3557704025</v>
      </c>
      <c r="P55" s="107">
        <f>L55/(1+E55)</f>
        <v>1693495720.9302325</v>
      </c>
      <c r="Q55" s="107">
        <f>(P55*$Q$7)+P55</f>
        <v>1793242618.8930233</v>
      </c>
      <c r="R55" s="107">
        <f>L55-Q55</f>
        <v>27265281.106976748</v>
      </c>
      <c r="S55" s="107">
        <f>N55/(1+E55)</f>
        <v>1615996395.3488374</v>
      </c>
      <c r="T55" s="107">
        <f t="shared" ref="T55" si="38">(S55*$T$7)+S55</f>
        <v>1711178583.034884</v>
      </c>
      <c r="U55" s="107">
        <f>N55-T55</f>
        <v>26017541.965116024</v>
      </c>
      <c r="V55" s="107">
        <f>R55+U55</f>
        <v>53282823.072092772</v>
      </c>
    </row>
    <row r="56" spans="2:22" ht="22.5" customHeight="1" x14ac:dyDescent="0.25">
      <c r="B56" s="101" t="s">
        <v>515</v>
      </c>
      <c r="C56" s="102"/>
      <c r="D56" s="113"/>
      <c r="E56" s="114"/>
      <c r="F56" s="105"/>
      <c r="G56" s="168"/>
      <c r="H56" s="105"/>
      <c r="I56" s="168"/>
      <c r="J56" s="105"/>
      <c r="K56" s="104"/>
      <c r="L56" s="105"/>
      <c r="M56" s="103"/>
      <c r="N56" s="106"/>
      <c r="O56" s="107"/>
      <c r="P56" s="107"/>
      <c r="Q56" s="107"/>
      <c r="R56" s="107"/>
      <c r="S56" s="142"/>
      <c r="T56" s="142"/>
      <c r="U56" s="142"/>
      <c r="V56" s="142"/>
    </row>
    <row r="57" spans="2:22" ht="22.5" customHeight="1" x14ac:dyDescent="0.25">
      <c r="B57" s="100" t="s">
        <v>267</v>
      </c>
      <c r="C57" s="102">
        <f t="shared" si="32"/>
        <v>4893000</v>
      </c>
      <c r="D57" s="113">
        <v>282571617</v>
      </c>
      <c r="E57" s="114">
        <v>7.4999999999999997E-2</v>
      </c>
      <c r="F57" s="105">
        <v>5260000</v>
      </c>
      <c r="G57" s="169">
        <v>1.4999999999999999E-2</v>
      </c>
      <c r="H57" s="231">
        <f t="shared" ref="H57:H58" si="39">+(F57*G57)+F57</f>
        <v>5338900</v>
      </c>
      <c r="I57" s="169">
        <v>2.5000000000000001E-2</v>
      </c>
      <c r="J57" s="231">
        <f t="shared" ref="J57:J58" si="40">+(F57*I57)+F57</f>
        <v>5391500</v>
      </c>
      <c r="K57" s="109">
        <v>27</v>
      </c>
      <c r="L57" s="102">
        <v>156019325</v>
      </c>
      <c r="M57" s="109">
        <v>27</v>
      </c>
      <c r="N57" s="102">
        <v>156019325</v>
      </c>
      <c r="O57" s="107">
        <f t="shared" si="36"/>
        <v>312038650</v>
      </c>
      <c r="P57" s="107">
        <f>L57/(1+E57)</f>
        <v>145134255.81395349</v>
      </c>
      <c r="Q57" s="107">
        <f t="shared" si="2"/>
        <v>153682663.48139536</v>
      </c>
      <c r="R57" s="107">
        <f>L57-Q57</f>
        <v>2336661.5186046362</v>
      </c>
      <c r="S57" s="107">
        <f>N57/(1+E57)</f>
        <v>145134255.81395349</v>
      </c>
      <c r="T57" s="107">
        <f t="shared" ref="T57:T58" si="41">(S57*$T$7)+S57</f>
        <v>153682663.48139536</v>
      </c>
      <c r="U57" s="107">
        <f>N57-T57</f>
        <v>2336661.5186046362</v>
      </c>
      <c r="V57" s="107">
        <f>R57+U57</f>
        <v>4673323.0372092724</v>
      </c>
    </row>
    <row r="58" spans="2:22" ht="22.5" customHeight="1" x14ac:dyDescent="0.25">
      <c r="B58" s="100" t="s">
        <v>266</v>
      </c>
      <c r="C58" s="102">
        <f t="shared" si="32"/>
        <v>4893000</v>
      </c>
      <c r="D58" s="113">
        <v>1200049009</v>
      </c>
      <c r="E58" s="114">
        <v>7.4999999999999997E-2</v>
      </c>
      <c r="F58" s="105">
        <v>5260000</v>
      </c>
      <c r="G58" s="169">
        <v>1.4999999999999999E-2</v>
      </c>
      <c r="H58" s="231">
        <f t="shared" si="39"/>
        <v>5338900</v>
      </c>
      <c r="I58" s="169">
        <v>2.5000000000000001E-2</v>
      </c>
      <c r="J58" s="231">
        <f t="shared" si="40"/>
        <v>5391500</v>
      </c>
      <c r="K58" s="109">
        <v>102</v>
      </c>
      <c r="L58" s="102">
        <v>664597450</v>
      </c>
      <c r="M58" s="109">
        <v>102</v>
      </c>
      <c r="N58" s="102">
        <v>656857450</v>
      </c>
      <c r="O58" s="107">
        <f t="shared" si="36"/>
        <v>1321454900</v>
      </c>
      <c r="P58" s="107">
        <f>L58/(1+E58)</f>
        <v>618230186.04651165</v>
      </c>
      <c r="Q58" s="107">
        <f t="shared" si="2"/>
        <v>654643944.00465119</v>
      </c>
      <c r="R58" s="107">
        <f>L58-Q58</f>
        <v>9953505.9953488111</v>
      </c>
      <c r="S58" s="107">
        <f>N58/(1+E58)</f>
        <v>611030186.04651165</v>
      </c>
      <c r="T58" s="107">
        <f t="shared" si="41"/>
        <v>647019864.00465119</v>
      </c>
      <c r="U58" s="107">
        <f>N58-T58</f>
        <v>9837585.9953488111</v>
      </c>
      <c r="V58" s="107">
        <f>R58+U58</f>
        <v>19791091.990697622</v>
      </c>
    </row>
    <row r="59" spans="2:22" ht="22.5" customHeight="1" x14ac:dyDescent="0.25">
      <c r="B59" s="101" t="s">
        <v>516</v>
      </c>
      <c r="C59" s="102"/>
      <c r="D59" s="113"/>
      <c r="E59" s="114"/>
      <c r="F59" s="105"/>
      <c r="G59" s="168"/>
      <c r="H59" s="105"/>
      <c r="I59" s="168"/>
      <c r="J59" s="105"/>
      <c r="K59" s="104"/>
      <c r="L59" s="105"/>
      <c r="M59" s="103"/>
      <c r="N59" s="106"/>
      <c r="O59" s="107"/>
      <c r="P59" s="107"/>
      <c r="Q59" s="107"/>
      <c r="R59" s="107"/>
      <c r="S59" s="142"/>
      <c r="T59" s="142"/>
      <c r="U59" s="142"/>
      <c r="V59" s="142"/>
    </row>
    <row r="60" spans="2:22" ht="22.5" customHeight="1" x14ac:dyDescent="0.25">
      <c r="B60" s="100" t="s">
        <v>268</v>
      </c>
      <c r="C60" s="102">
        <f t="shared" si="32"/>
        <v>9275000</v>
      </c>
      <c r="D60" s="113">
        <v>12380181291</v>
      </c>
      <c r="E60" s="114">
        <v>7.4999999999999997E-2</v>
      </c>
      <c r="F60" s="105">
        <v>9971000</v>
      </c>
      <c r="G60" s="169">
        <v>1.4999999999999999E-2</v>
      </c>
      <c r="H60" s="231">
        <f t="shared" ref="H60:H63" si="42">+(F60*G60)+F60</f>
        <v>10120565</v>
      </c>
      <c r="I60" s="169">
        <v>2.5000000000000001E-2</v>
      </c>
      <c r="J60" s="231">
        <f t="shared" ref="J60:J63" si="43">+(F60*I60)+F60</f>
        <v>10220275</v>
      </c>
      <c r="K60" s="109">
        <v>672</v>
      </c>
      <c r="L60" s="102">
        <v>7081964900</v>
      </c>
      <c r="M60" s="109">
        <v>719</v>
      </c>
      <c r="N60" s="102">
        <v>7338409375</v>
      </c>
      <c r="O60" s="107">
        <f t="shared" si="36"/>
        <v>14420374275</v>
      </c>
      <c r="P60" s="107">
        <f>L60/(1+E60)</f>
        <v>6587874325.5813951</v>
      </c>
      <c r="Q60" s="107">
        <f t="shared" si="2"/>
        <v>6975900123.358139</v>
      </c>
      <c r="R60" s="107">
        <f>L60-Q60</f>
        <v>106064776.64186096</v>
      </c>
      <c r="S60" s="107">
        <f>N60/(1+E60)</f>
        <v>6826427325.5813961</v>
      </c>
      <c r="T60" s="107">
        <f t="shared" ref="T60:T63" si="44">(S60*$T$7)+S60</f>
        <v>7228503895.0581408</v>
      </c>
      <c r="U60" s="107">
        <f>N60-T60</f>
        <v>109905479.94185925</v>
      </c>
      <c r="V60" s="107">
        <f>R60+U60</f>
        <v>215970256.58372021</v>
      </c>
    </row>
    <row r="61" spans="2:22" ht="22.5" customHeight="1" x14ac:dyDescent="0.25">
      <c r="B61" s="100" t="s">
        <v>269</v>
      </c>
      <c r="C61" s="102">
        <f t="shared" si="32"/>
        <v>9275000</v>
      </c>
      <c r="D61" s="113">
        <v>9049857066</v>
      </c>
      <c r="E61" s="114">
        <v>7.4999999999999997E-2</v>
      </c>
      <c r="F61" s="105">
        <v>9971000</v>
      </c>
      <c r="G61" s="169">
        <v>1.4999999999999999E-2</v>
      </c>
      <c r="H61" s="231">
        <f t="shared" si="42"/>
        <v>10120565</v>
      </c>
      <c r="I61" s="169">
        <v>2.5000000000000001E-2</v>
      </c>
      <c r="J61" s="231">
        <f t="shared" si="43"/>
        <v>10220275</v>
      </c>
      <c r="K61" s="109">
        <v>552</v>
      </c>
      <c r="L61" s="102">
        <v>5165242712.5</v>
      </c>
      <c r="M61" s="109">
        <v>519</v>
      </c>
      <c r="N61" s="102">
        <v>4745900000</v>
      </c>
      <c r="O61" s="107">
        <f t="shared" si="36"/>
        <v>9911142712.5</v>
      </c>
      <c r="P61" s="107">
        <f>L61/(1+E61)</f>
        <v>4804876941.860465</v>
      </c>
      <c r="Q61" s="107">
        <f t="shared" si="2"/>
        <v>5087884193.7360468</v>
      </c>
      <c r="R61" s="107">
        <f>L61-Q61</f>
        <v>77358518.763953209</v>
      </c>
      <c r="S61" s="107">
        <f>N61/(1+E61)</f>
        <v>4414790697.6744184</v>
      </c>
      <c r="T61" s="107">
        <f t="shared" si="44"/>
        <v>4674821869.7674417</v>
      </c>
      <c r="U61" s="107">
        <f>N61-T61</f>
        <v>71078130.23255825</v>
      </c>
      <c r="V61" s="107">
        <f>R61+U61</f>
        <v>148436648.99651146</v>
      </c>
    </row>
    <row r="62" spans="2:22" ht="22.5" customHeight="1" x14ac:dyDescent="0.25">
      <c r="B62" s="100" t="s">
        <v>270</v>
      </c>
      <c r="C62" s="102">
        <f t="shared" si="32"/>
        <v>9275000</v>
      </c>
      <c r="D62" s="113">
        <v>22905188796</v>
      </c>
      <c r="E62" s="114">
        <v>7.4999999999999997E-2</v>
      </c>
      <c r="F62" s="105">
        <v>9971000</v>
      </c>
      <c r="G62" s="169">
        <v>1.4999999999999999E-2</v>
      </c>
      <c r="H62" s="231">
        <f t="shared" si="42"/>
        <v>10120565</v>
      </c>
      <c r="I62" s="169">
        <v>2.5000000000000001E-2</v>
      </c>
      <c r="J62" s="231">
        <f t="shared" si="43"/>
        <v>10220275</v>
      </c>
      <c r="K62" s="109">
        <v>1337</v>
      </c>
      <c r="L62" s="102">
        <v>12087493849.375</v>
      </c>
      <c r="M62" s="109">
        <v>1371</v>
      </c>
      <c r="N62" s="102">
        <v>12533721875</v>
      </c>
      <c r="O62" s="107">
        <f t="shared" si="36"/>
        <v>24621215724.375</v>
      </c>
      <c r="P62" s="107">
        <f>L62/(1+E62)</f>
        <v>11244180325</v>
      </c>
      <c r="Q62" s="107">
        <f t="shared" si="2"/>
        <v>11906462546.1425</v>
      </c>
      <c r="R62" s="107">
        <f>L62-Q62</f>
        <v>181031303.23250008</v>
      </c>
      <c r="S62" s="107">
        <f>N62/(1+E62)</f>
        <v>11659276162.790699</v>
      </c>
      <c r="T62" s="107">
        <f t="shared" si="44"/>
        <v>12346007528.779072</v>
      </c>
      <c r="U62" s="107">
        <f>N62-T62</f>
        <v>187714346.22092819</v>
      </c>
      <c r="V62" s="107">
        <f>R62+U62</f>
        <v>368745649.45342827</v>
      </c>
    </row>
    <row r="63" spans="2:22" ht="22.5" customHeight="1" x14ac:dyDescent="0.25">
      <c r="B63" s="100" t="s">
        <v>271</v>
      </c>
      <c r="C63" s="102">
        <f t="shared" si="32"/>
        <v>9275000</v>
      </c>
      <c r="D63" s="113">
        <v>5401176902</v>
      </c>
      <c r="E63" s="114">
        <v>7.4999999999999997E-2</v>
      </c>
      <c r="F63" s="105">
        <v>9971000</v>
      </c>
      <c r="G63" s="169">
        <v>1.4999999999999999E-2</v>
      </c>
      <c r="H63" s="231">
        <f t="shared" si="42"/>
        <v>10120565</v>
      </c>
      <c r="I63" s="169">
        <v>2.5000000000000001E-2</v>
      </c>
      <c r="J63" s="231">
        <f t="shared" si="43"/>
        <v>10220275</v>
      </c>
      <c r="K63" s="109">
        <v>323</v>
      </c>
      <c r="L63" s="102">
        <v>2978739900</v>
      </c>
      <c r="M63" s="109">
        <v>316</v>
      </c>
      <c r="N63" s="102">
        <v>2906422500</v>
      </c>
      <c r="O63" s="107">
        <f t="shared" si="36"/>
        <v>5885162400</v>
      </c>
      <c r="P63" s="107">
        <f>L63/(1+E63)</f>
        <v>2770920837.2093024</v>
      </c>
      <c r="Q63" s="107">
        <f t="shared" si="2"/>
        <v>2934128074.5209303</v>
      </c>
      <c r="R63" s="107">
        <f>L63-Q63</f>
        <v>44611825.47906971</v>
      </c>
      <c r="S63" s="107">
        <f>N63/(1+E63)</f>
        <v>2703648837.2093024</v>
      </c>
      <c r="T63" s="107">
        <f t="shared" si="44"/>
        <v>2862893753.7209301</v>
      </c>
      <c r="U63" s="107">
        <f>N63-T63</f>
        <v>43528746.279069901</v>
      </c>
      <c r="V63" s="107">
        <f>R63+U63</f>
        <v>88140571.75813961</v>
      </c>
    </row>
    <row r="64" spans="2:22" ht="22.5" customHeight="1" x14ac:dyDescent="0.25">
      <c r="B64" s="101" t="s">
        <v>517</v>
      </c>
      <c r="C64" s="102"/>
      <c r="D64" s="113"/>
      <c r="E64" s="114"/>
      <c r="F64" s="105"/>
      <c r="G64" s="168"/>
      <c r="H64" s="105"/>
      <c r="I64" s="168"/>
      <c r="J64" s="105"/>
      <c r="K64" s="104"/>
      <c r="L64" s="105"/>
      <c r="M64" s="103"/>
      <c r="N64" s="106"/>
      <c r="O64" s="107"/>
      <c r="P64" s="107"/>
      <c r="Q64" s="107"/>
      <c r="R64" s="107"/>
      <c r="S64" s="142"/>
      <c r="T64" s="142"/>
      <c r="U64" s="142"/>
      <c r="V64" s="142"/>
    </row>
    <row r="65" spans="2:22" ht="22.5" customHeight="1" x14ac:dyDescent="0.25">
      <c r="B65" s="100" t="s">
        <v>272</v>
      </c>
      <c r="C65" s="102">
        <f t="shared" si="32"/>
        <v>15950000</v>
      </c>
      <c r="D65" s="113">
        <v>30206716018</v>
      </c>
      <c r="E65" s="114">
        <v>0.1</v>
      </c>
      <c r="F65" s="105">
        <v>17545000</v>
      </c>
      <c r="G65" s="169">
        <v>0.02</v>
      </c>
      <c r="H65" s="231">
        <f>+(F65*G65)+F65</f>
        <v>17895900</v>
      </c>
      <c r="I65" s="168"/>
      <c r="J65" s="105"/>
      <c r="K65" s="109">
        <v>930</v>
      </c>
      <c r="L65" s="102">
        <v>16615912500</v>
      </c>
      <c r="M65" s="109">
        <v>940</v>
      </c>
      <c r="N65" s="102">
        <v>16637880405</v>
      </c>
      <c r="O65" s="107">
        <f t="shared" si="36"/>
        <v>33253792905</v>
      </c>
      <c r="P65" s="107">
        <f>L65/(1+E65)</f>
        <v>15105374999.999998</v>
      </c>
      <c r="Q65" s="107">
        <f t="shared" si="2"/>
        <v>15995081587.499998</v>
      </c>
      <c r="R65" s="107">
        <f>L65-Q65</f>
        <v>620830912.50000191</v>
      </c>
      <c r="S65" s="107">
        <f>N65/(1+E65)</f>
        <v>15125345822.727272</v>
      </c>
      <c r="T65" s="107">
        <f t="shared" ref="T65" si="45">(S65*$T$7)+S65</f>
        <v>16016228691.685909</v>
      </c>
      <c r="U65" s="107">
        <f>N65-T65</f>
        <v>621651713.31409073</v>
      </c>
      <c r="V65" s="107">
        <f>R65+U65</f>
        <v>1242482625.8140926</v>
      </c>
    </row>
    <row r="66" spans="2:22" ht="22.5" customHeight="1" x14ac:dyDescent="0.25">
      <c r="B66" s="101" t="s">
        <v>518</v>
      </c>
      <c r="C66" s="102"/>
      <c r="D66" s="113"/>
      <c r="E66" s="114"/>
      <c r="F66" s="105"/>
      <c r="G66" s="168"/>
      <c r="H66" s="105"/>
      <c r="I66" s="168"/>
      <c r="J66" s="105"/>
      <c r="K66" s="104"/>
      <c r="L66" s="105"/>
      <c r="M66" s="103"/>
      <c r="N66" s="106"/>
      <c r="O66" s="107"/>
      <c r="P66" s="107"/>
      <c r="Q66" s="107"/>
      <c r="R66" s="107"/>
      <c r="S66" s="142"/>
      <c r="T66" s="142"/>
      <c r="U66" s="142"/>
      <c r="V66" s="142"/>
    </row>
    <row r="67" spans="2:22" ht="22.5" customHeight="1" x14ac:dyDescent="0.25">
      <c r="B67" s="100" t="s">
        <v>273</v>
      </c>
      <c r="C67" s="102">
        <f t="shared" si="32"/>
        <v>8294000</v>
      </c>
      <c r="D67" s="113">
        <v>13176353760</v>
      </c>
      <c r="E67" s="114">
        <v>7.4999999999999997E-2</v>
      </c>
      <c r="F67" s="105">
        <v>8916000</v>
      </c>
      <c r="G67" s="169">
        <v>1.4999999999999999E-2</v>
      </c>
      <c r="H67" s="231">
        <f>+(F67*G67)+F67</f>
        <v>9049740</v>
      </c>
      <c r="I67" s="169">
        <v>2.5000000000000001E-2</v>
      </c>
      <c r="J67" s="231">
        <f>+(F67*I67)+F67</f>
        <v>9138900</v>
      </c>
      <c r="K67" s="109">
        <v>913</v>
      </c>
      <c r="L67" s="102">
        <v>7183989300</v>
      </c>
      <c r="M67" s="109">
        <v>907</v>
      </c>
      <c r="N67" s="102">
        <v>7165345100</v>
      </c>
      <c r="O67" s="107">
        <f t="shared" si="36"/>
        <v>14349334400</v>
      </c>
      <c r="P67" s="107">
        <f>L67/(1+E67)</f>
        <v>6682780744.1860466</v>
      </c>
      <c r="Q67" s="107">
        <f t="shared" si="2"/>
        <v>7076396530.0186043</v>
      </c>
      <c r="R67" s="107">
        <f>L67-Q67</f>
        <v>107592769.98139572</v>
      </c>
      <c r="S67" s="107">
        <f>N67/(1+E67)</f>
        <v>6665437302.3255816</v>
      </c>
      <c r="T67" s="107">
        <f t="shared" ref="T67" si="46">(S67*$T$7)+S67</f>
        <v>7058031559.4325581</v>
      </c>
      <c r="U67" s="107">
        <f>N67-T67</f>
        <v>107313540.56744194</v>
      </c>
      <c r="V67" s="107">
        <f>R67+U67</f>
        <v>214906310.54883766</v>
      </c>
    </row>
    <row r="68" spans="2:22" ht="22.5" customHeight="1" x14ac:dyDescent="0.25">
      <c r="B68" s="101" t="s">
        <v>519</v>
      </c>
      <c r="C68" s="102"/>
      <c r="D68" s="113"/>
      <c r="E68" s="114"/>
      <c r="F68" s="105"/>
      <c r="G68" s="168"/>
      <c r="H68" s="105"/>
      <c r="I68" s="168"/>
      <c r="J68" s="105"/>
      <c r="K68" s="104"/>
      <c r="L68" s="105"/>
      <c r="M68" s="103"/>
      <c r="N68" s="106"/>
      <c r="O68" s="107"/>
      <c r="P68" s="107"/>
      <c r="Q68" s="107"/>
      <c r="R68" s="107"/>
      <c r="S68" s="142"/>
      <c r="T68" s="142"/>
      <c r="U68" s="142"/>
      <c r="V68" s="142"/>
    </row>
    <row r="69" spans="2:22" ht="22.5" customHeight="1" x14ac:dyDescent="0.25">
      <c r="B69" s="100" t="s">
        <v>274</v>
      </c>
      <c r="C69" s="102">
        <f t="shared" si="32"/>
        <v>9621000</v>
      </c>
      <c r="D69" s="113">
        <v>9186184250</v>
      </c>
      <c r="E69" s="114">
        <v>7.4999999999999997E-2</v>
      </c>
      <c r="F69" s="105">
        <v>10343000</v>
      </c>
      <c r="G69" s="169">
        <v>0.02</v>
      </c>
      <c r="H69" s="231">
        <f>+(F69*G69)+F69</f>
        <v>10549860</v>
      </c>
      <c r="I69" s="168"/>
      <c r="J69" s="105"/>
      <c r="K69" s="109">
        <v>589</v>
      </c>
      <c r="L69" s="102">
        <v>4851352825</v>
      </c>
      <c r="M69" s="109">
        <v>607</v>
      </c>
      <c r="N69" s="102">
        <v>5016491450</v>
      </c>
      <c r="O69" s="107">
        <f t="shared" si="36"/>
        <v>9867844275</v>
      </c>
      <c r="P69" s="107">
        <f>L69/(1+E69)</f>
        <v>4512886348.8372097</v>
      </c>
      <c r="Q69" s="107">
        <f t="shared" si="2"/>
        <v>4778695354.783721</v>
      </c>
      <c r="R69" s="107">
        <f>L69-Q69</f>
        <v>72657470.21627903</v>
      </c>
      <c r="S69" s="107">
        <f>N69/(1+E69)</f>
        <v>4666503674.4186049</v>
      </c>
      <c r="T69" s="107">
        <f t="shared" ref="T69" si="47">(S69*$T$7)+S69</f>
        <v>4941360740.8418608</v>
      </c>
      <c r="U69" s="107">
        <f>N69-T69</f>
        <v>75130709.158139229</v>
      </c>
      <c r="V69" s="107">
        <f>R69+U69</f>
        <v>147788179.37441826</v>
      </c>
    </row>
    <row r="70" spans="2:22" ht="22.5" customHeight="1" x14ac:dyDescent="0.25">
      <c r="B70" s="101" t="s">
        <v>521</v>
      </c>
      <c r="C70" s="102"/>
      <c r="D70" s="113"/>
      <c r="E70" s="114"/>
      <c r="F70" s="105"/>
      <c r="G70" s="168"/>
      <c r="H70" s="105"/>
      <c r="I70" s="168"/>
      <c r="J70" s="105"/>
      <c r="K70" s="104"/>
      <c r="L70" s="105"/>
      <c r="M70" s="103"/>
      <c r="N70" s="106"/>
      <c r="O70" s="107"/>
      <c r="P70" s="107"/>
      <c r="Q70" s="107"/>
      <c r="R70" s="107"/>
      <c r="S70" s="142"/>
      <c r="T70" s="142"/>
      <c r="U70" s="142"/>
      <c r="V70" s="142"/>
    </row>
    <row r="71" spans="2:22" ht="22.5" customHeight="1" x14ac:dyDescent="0.25">
      <c r="B71" s="100" t="s">
        <v>278</v>
      </c>
      <c r="C71" s="102">
        <f t="shared" si="32"/>
        <v>4587000</v>
      </c>
      <c r="D71" s="113">
        <v>798592185</v>
      </c>
      <c r="E71" s="114">
        <v>7.4999999999999997E-2</v>
      </c>
      <c r="F71" s="105">
        <v>4931000</v>
      </c>
      <c r="G71" s="169">
        <v>1.4999999999999999E-2</v>
      </c>
      <c r="H71" s="231">
        <f t="shared" ref="H71:H74" si="48">+(F71*G71)+F71</f>
        <v>5004965</v>
      </c>
      <c r="I71" s="169">
        <v>2.5000000000000001E-2</v>
      </c>
      <c r="J71" s="231">
        <f t="shared" ref="J71:J74" si="49">+(F71*I71)+F71</f>
        <v>5054275</v>
      </c>
      <c r="K71" s="109">
        <v>95</v>
      </c>
      <c r="L71" s="102">
        <v>466247375</v>
      </c>
      <c r="M71" s="109">
        <v>105</v>
      </c>
      <c r="N71" s="102">
        <v>516832625</v>
      </c>
      <c r="O71" s="107">
        <f t="shared" si="36"/>
        <v>983080000</v>
      </c>
      <c r="P71" s="107">
        <f>L71/(1+E71)</f>
        <v>433718488.37209302</v>
      </c>
      <c r="Q71" s="107">
        <f t="shared" si="2"/>
        <v>459264507.33720928</v>
      </c>
      <c r="R71" s="107">
        <f>L71-Q71</f>
        <v>6982867.6627907157</v>
      </c>
      <c r="S71" s="107">
        <f>N71/(1+E71)</f>
        <v>480774534.88372093</v>
      </c>
      <c r="T71" s="107">
        <f t="shared" ref="T71:T72" si="50">(S71*$T$7)+S71</f>
        <v>509092154.98837209</v>
      </c>
      <c r="U71" s="107">
        <f>N71-T71</f>
        <v>7740470.0116279125</v>
      </c>
      <c r="V71" s="107">
        <f>R71+U71</f>
        <v>14723337.674418628</v>
      </c>
    </row>
    <row r="72" spans="2:22" ht="22.5" customHeight="1" x14ac:dyDescent="0.25">
      <c r="B72" s="100" t="s">
        <v>279</v>
      </c>
      <c r="C72" s="102">
        <f t="shared" si="32"/>
        <v>4587000</v>
      </c>
      <c r="D72" s="113">
        <v>562140329</v>
      </c>
      <c r="E72" s="114">
        <v>7.4999999999999997E-2</v>
      </c>
      <c r="F72" s="105">
        <v>4931000</v>
      </c>
      <c r="G72" s="169">
        <v>1.4999999999999999E-2</v>
      </c>
      <c r="H72" s="231">
        <f t="shared" si="48"/>
        <v>5004965</v>
      </c>
      <c r="I72" s="169">
        <v>2.5000000000000001E-2</v>
      </c>
      <c r="J72" s="231">
        <f t="shared" si="49"/>
        <v>5054275</v>
      </c>
      <c r="K72" s="109">
        <v>60</v>
      </c>
      <c r="L72" s="102">
        <v>295861502</v>
      </c>
      <c r="M72" s="109">
        <v>63</v>
      </c>
      <c r="N72" s="102">
        <v>310654577</v>
      </c>
      <c r="O72" s="107">
        <f t="shared" si="36"/>
        <v>606516079</v>
      </c>
      <c r="P72" s="107">
        <f>L72/(1+E72)</f>
        <v>275220001.86046511</v>
      </c>
      <c r="Q72" s="107">
        <f t="shared" si="2"/>
        <v>291430459.97004652</v>
      </c>
      <c r="R72" s="107">
        <f>L72-Q72</f>
        <v>4431042.0299534798</v>
      </c>
      <c r="S72" s="107">
        <f>N72/(1+E72)</f>
        <v>288981001.86046511</v>
      </c>
      <c r="T72" s="107">
        <f t="shared" si="50"/>
        <v>306001982.8700465</v>
      </c>
      <c r="U72" s="107">
        <f>N72-T72</f>
        <v>4652594.1299535036</v>
      </c>
      <c r="V72" s="107">
        <f>R72+U72</f>
        <v>9083636.1599069834</v>
      </c>
    </row>
    <row r="73" spans="2:22" ht="22.5" customHeight="1" x14ac:dyDescent="0.25">
      <c r="B73" s="100" t="s">
        <v>280</v>
      </c>
      <c r="C73" s="102">
        <f t="shared" si="32"/>
        <v>2032000</v>
      </c>
      <c r="D73" s="272">
        <v>408257792</v>
      </c>
      <c r="E73" s="280">
        <v>7.4999999999999997E-2</v>
      </c>
      <c r="F73" s="105">
        <v>2184000</v>
      </c>
      <c r="G73" s="169">
        <v>1.4999999999999999E-2</v>
      </c>
      <c r="H73" s="231">
        <f t="shared" si="48"/>
        <v>2216760</v>
      </c>
      <c r="I73" s="169">
        <v>2.5000000000000001E-2</v>
      </c>
      <c r="J73" s="231">
        <f t="shared" si="49"/>
        <v>2238600</v>
      </c>
      <c r="K73" s="276">
        <v>113</v>
      </c>
      <c r="L73" s="273">
        <v>246837200</v>
      </c>
      <c r="M73" s="276">
        <v>110</v>
      </c>
      <c r="N73" s="273">
        <v>240284000</v>
      </c>
      <c r="O73" s="273">
        <f t="shared" si="36"/>
        <v>487121200</v>
      </c>
      <c r="P73" s="273">
        <f>L73/(1+E73)</f>
        <v>229616000</v>
      </c>
      <c r="Q73" s="273">
        <f t="shared" si="2"/>
        <v>243140382.40000001</v>
      </c>
      <c r="R73" s="273">
        <f>L73-Q73</f>
        <v>3696817.599999994</v>
      </c>
      <c r="S73" s="273">
        <f>N73/(1+E73)</f>
        <v>223520000</v>
      </c>
      <c r="T73" s="273">
        <f>(S73*T7)+S73</f>
        <v>236685328</v>
      </c>
      <c r="U73" s="273">
        <f>N73-T73</f>
        <v>3598672</v>
      </c>
      <c r="V73" s="273">
        <f>R73+U73</f>
        <v>7295489.599999994</v>
      </c>
    </row>
    <row r="74" spans="2:22" ht="22.5" customHeight="1" thickBot="1" x14ac:dyDescent="0.3">
      <c r="B74" s="146" t="s">
        <v>281</v>
      </c>
      <c r="C74" s="147">
        <f t="shared" si="32"/>
        <v>2184000</v>
      </c>
      <c r="D74" s="275"/>
      <c r="E74" s="281"/>
      <c r="F74" s="226">
        <v>2184000</v>
      </c>
      <c r="G74" s="170">
        <v>1.4999999999999999E-2</v>
      </c>
      <c r="H74" s="232">
        <f t="shared" si="48"/>
        <v>2216760</v>
      </c>
      <c r="I74" s="170">
        <v>2.5000000000000001E-2</v>
      </c>
      <c r="J74" s="232">
        <f t="shared" si="49"/>
        <v>2238600</v>
      </c>
      <c r="K74" s="277"/>
      <c r="L74" s="274"/>
      <c r="M74" s="277"/>
      <c r="N74" s="274"/>
      <c r="O74" s="274"/>
      <c r="P74" s="274">
        <f>L74/(1+E74)</f>
        <v>0</v>
      </c>
      <c r="Q74" s="274">
        <f t="shared" si="2"/>
        <v>0</v>
      </c>
      <c r="R74" s="274">
        <f>L74-Q74</f>
        <v>0</v>
      </c>
      <c r="S74" s="274"/>
      <c r="T74" s="274"/>
      <c r="U74" s="274"/>
      <c r="V74" s="274"/>
    </row>
    <row r="75" spans="2:22" ht="21.75" thickBot="1" x14ac:dyDescent="0.4">
      <c r="B75" s="149" t="s">
        <v>478</v>
      </c>
      <c r="C75" s="150" t="s">
        <v>83</v>
      </c>
      <c r="D75" s="229">
        <f>SUM(D10:D74)</f>
        <v>299284993378</v>
      </c>
      <c r="E75" s="150" t="s">
        <v>83</v>
      </c>
      <c r="F75" s="230">
        <f>SUM(F10:F74)</f>
        <v>364875000</v>
      </c>
      <c r="G75" s="151"/>
      <c r="H75" s="151"/>
      <c r="I75" s="151"/>
      <c r="J75" s="151"/>
      <c r="K75" s="152">
        <f>SUM(K9:K74)</f>
        <v>19184</v>
      </c>
      <c r="L75" s="153">
        <f>SUM(L9:L74)</f>
        <v>164882369611.875</v>
      </c>
      <c r="M75" s="152">
        <f>SUM(M9:M74)</f>
        <v>19326</v>
      </c>
      <c r="N75" s="153">
        <f>SUM(N9:N74)</f>
        <v>165553465705.5</v>
      </c>
      <c r="O75" s="195">
        <f t="shared" ref="O75" si="51">L75+N75</f>
        <v>330435835317.375</v>
      </c>
      <c r="P75" s="154">
        <f t="shared" ref="P75:V75" si="52">SUM(P10:P74)</f>
        <v>152559021694.12488</v>
      </c>
      <c r="Q75" s="154">
        <f t="shared" si="52"/>
        <v>161544748071.90881</v>
      </c>
      <c r="R75" s="154">
        <f t="shared" si="52"/>
        <v>3337621539.9661775</v>
      </c>
      <c r="S75" s="154">
        <f t="shared" si="52"/>
        <v>153191518504.01138</v>
      </c>
      <c r="T75" s="154">
        <f t="shared" si="52"/>
        <v>162214498943.89761</v>
      </c>
      <c r="U75" s="154">
        <f t="shared" si="52"/>
        <v>3338966761.6023693</v>
      </c>
      <c r="V75" s="155">
        <f t="shared" si="52"/>
        <v>6676588301.5685482</v>
      </c>
    </row>
    <row r="76" spans="2:22" s="68" customFormat="1" ht="21.75" thickBot="1" x14ac:dyDescent="0.4">
      <c r="B76" s="156" t="s">
        <v>534</v>
      </c>
      <c r="C76" s="157"/>
      <c r="D76" s="158"/>
      <c r="E76" s="199"/>
      <c r="F76" s="196">
        <f>+SUMPRODUCT(F10:F74,E10:E74)/F75</f>
        <v>7.3364557725248372E-2</v>
      </c>
      <c r="G76" s="200"/>
      <c r="H76" s="159"/>
      <c r="I76" s="159"/>
      <c r="J76" s="159"/>
      <c r="K76" s="160"/>
      <c r="L76" s="161"/>
      <c r="M76" s="160"/>
      <c r="N76" s="197"/>
      <c r="O76" s="196">
        <f>+SUMPRODUCT(O10:O74,E10:E74)/O75</f>
        <v>8.0840342868501003E-2</v>
      </c>
      <c r="P76" s="198"/>
      <c r="Q76" s="162"/>
      <c r="R76" s="162"/>
      <c r="S76" s="162"/>
      <c r="T76" s="162"/>
      <c r="U76" s="162"/>
      <c r="V76" s="163"/>
    </row>
    <row r="77" spans="2:22" ht="21.75" thickBot="1" x14ac:dyDescent="0.3">
      <c r="B77" s="131" t="s">
        <v>477</v>
      </c>
      <c r="C77" s="164"/>
      <c r="D77" s="136"/>
      <c r="E77" s="135"/>
      <c r="F77" s="136"/>
      <c r="G77" s="136"/>
      <c r="H77" s="136"/>
      <c r="I77" s="136"/>
      <c r="J77" s="136"/>
      <c r="K77" s="165"/>
      <c r="L77" s="130"/>
      <c r="M77" s="165"/>
      <c r="N77" s="166"/>
      <c r="O77" s="166"/>
      <c r="P77" s="130"/>
      <c r="Q77" s="130"/>
      <c r="R77" s="130"/>
      <c r="S77" s="137"/>
      <c r="T77" s="137"/>
      <c r="U77" s="137"/>
      <c r="V77" s="138"/>
    </row>
    <row r="78" spans="2:22" ht="22.5" customHeight="1" x14ac:dyDescent="0.25">
      <c r="B78" s="120" t="s">
        <v>507</v>
      </c>
      <c r="C78" s="121"/>
      <c r="D78" s="140"/>
      <c r="E78" s="140"/>
      <c r="F78" s="140"/>
      <c r="G78" s="124"/>
      <c r="H78" s="112"/>
      <c r="I78" s="167"/>
      <c r="J78" s="167"/>
      <c r="K78" s="141"/>
      <c r="L78" s="141"/>
      <c r="M78" s="141"/>
      <c r="N78" s="148"/>
      <c r="O78" s="148"/>
      <c r="P78" s="148"/>
      <c r="Q78" s="148"/>
      <c r="R78" s="148"/>
      <c r="S78" s="139"/>
      <c r="T78" s="139"/>
      <c r="U78" s="139"/>
      <c r="V78" s="139"/>
    </row>
    <row r="79" spans="2:22" ht="22.5" customHeight="1" x14ac:dyDescent="0.25">
      <c r="B79" s="100" t="s">
        <v>297</v>
      </c>
      <c r="C79" s="105">
        <v>8800000</v>
      </c>
      <c r="D79" s="105">
        <v>4400000</v>
      </c>
      <c r="E79" s="114">
        <v>7.4999999999999997E-2</v>
      </c>
      <c r="F79" s="105">
        <v>9460000</v>
      </c>
      <c r="G79" s="108"/>
      <c r="H79" s="105"/>
      <c r="I79" s="168"/>
      <c r="J79" s="168"/>
      <c r="K79" s="109">
        <v>0</v>
      </c>
      <c r="L79" s="107">
        <v>0</v>
      </c>
      <c r="M79" s="109">
        <v>0</v>
      </c>
      <c r="N79" s="113">
        <v>0</v>
      </c>
      <c r="O79" s="113">
        <f>L79+N79</f>
        <v>0</v>
      </c>
      <c r="P79" s="107">
        <f>L79/(1+E79)</f>
        <v>0</v>
      </c>
      <c r="Q79" s="107">
        <f t="shared" ref="Q79:Q94" si="53">(P79*$Q$7)+P79</f>
        <v>0</v>
      </c>
      <c r="R79" s="107">
        <f>L79-Q79</f>
        <v>0</v>
      </c>
      <c r="S79" s="107">
        <f>N79/(1+E79)</f>
        <v>0</v>
      </c>
      <c r="T79" s="107">
        <f t="shared" ref="T79:T82" si="54">(S79*$T$7)+S79</f>
        <v>0</v>
      </c>
      <c r="U79" s="107">
        <f>N79-T79</f>
        <v>0</v>
      </c>
      <c r="V79" s="107">
        <f>R79+U79</f>
        <v>0</v>
      </c>
    </row>
    <row r="80" spans="2:22" ht="22.5" customHeight="1" x14ac:dyDescent="0.25">
      <c r="B80" s="100" t="s">
        <v>298</v>
      </c>
      <c r="C80" s="105">
        <v>8800000</v>
      </c>
      <c r="D80" s="105">
        <v>579480000</v>
      </c>
      <c r="E80" s="114">
        <v>7.4999999999999997E-2</v>
      </c>
      <c r="F80" s="105">
        <v>9460000</v>
      </c>
      <c r="G80" s="108">
        <v>1.4999999999999999E-2</v>
      </c>
      <c r="H80" s="105">
        <v>9601900</v>
      </c>
      <c r="I80" s="108">
        <v>2.5000000000000001E-2</v>
      </c>
      <c r="J80" s="105">
        <v>9696500</v>
      </c>
      <c r="K80" s="109">
        <v>48</v>
      </c>
      <c r="L80" s="107">
        <v>425700000</v>
      </c>
      <c r="M80" s="109">
        <v>45</v>
      </c>
      <c r="N80" s="113">
        <v>425700000</v>
      </c>
      <c r="O80" s="113">
        <f t="shared" ref="O80" si="55">L80+N80</f>
        <v>851400000</v>
      </c>
      <c r="P80" s="107">
        <f>L80/(1+E80)</f>
        <v>396000000</v>
      </c>
      <c r="Q80" s="107">
        <f t="shared" si="53"/>
        <v>419324400</v>
      </c>
      <c r="R80" s="107">
        <f>L80-Q80</f>
        <v>6375600</v>
      </c>
      <c r="S80" s="107">
        <f>N80/(1+E80)</f>
        <v>396000000</v>
      </c>
      <c r="T80" s="107">
        <f t="shared" si="54"/>
        <v>419324400</v>
      </c>
      <c r="U80" s="107">
        <f>N80-T80</f>
        <v>6375600</v>
      </c>
      <c r="V80" s="107">
        <f>R80+U80</f>
        <v>12751200</v>
      </c>
    </row>
    <row r="81" spans="2:22" ht="22.5" customHeight="1" x14ac:dyDescent="0.25">
      <c r="B81" s="100" t="s">
        <v>299</v>
      </c>
      <c r="C81" s="105">
        <v>10500000</v>
      </c>
      <c r="D81" s="105">
        <v>0</v>
      </c>
      <c r="E81" s="114">
        <v>0</v>
      </c>
      <c r="F81" s="105">
        <v>10500000</v>
      </c>
      <c r="G81" s="108"/>
      <c r="H81" s="105"/>
      <c r="I81" s="108"/>
      <c r="J81" s="105"/>
      <c r="K81" s="109">
        <v>0</v>
      </c>
      <c r="L81" s="107">
        <v>0</v>
      </c>
      <c r="M81" s="109">
        <v>15</v>
      </c>
      <c r="N81" s="113">
        <v>157500000</v>
      </c>
      <c r="O81" s="113">
        <f t="shared" ref="O81" si="56">L81+N81</f>
        <v>157500000</v>
      </c>
      <c r="P81" s="107">
        <f>L81/(1+E81)</f>
        <v>0</v>
      </c>
      <c r="Q81" s="107">
        <f t="shared" si="53"/>
        <v>0</v>
      </c>
      <c r="R81" s="107">
        <f>L81-Q81</f>
        <v>0</v>
      </c>
      <c r="S81" s="107">
        <f>N81/(1+E81)</f>
        <v>157500000</v>
      </c>
      <c r="T81" s="107">
        <f t="shared" si="54"/>
        <v>166776750</v>
      </c>
      <c r="U81" s="107">
        <f>N81-T81</f>
        <v>-9276750</v>
      </c>
      <c r="V81" s="107">
        <f>R81+U81</f>
        <v>-9276750</v>
      </c>
    </row>
    <row r="82" spans="2:22" ht="22.5" customHeight="1" x14ac:dyDescent="0.25">
      <c r="B82" s="100" t="s">
        <v>300</v>
      </c>
      <c r="C82" s="105">
        <v>8038000</v>
      </c>
      <c r="D82" s="105">
        <v>176836000</v>
      </c>
      <c r="E82" s="114">
        <v>0</v>
      </c>
      <c r="F82" s="105">
        <v>8038000</v>
      </c>
      <c r="G82" s="108">
        <v>1.4999999999999999E-2</v>
      </c>
      <c r="H82" s="105">
        <v>8158570</v>
      </c>
      <c r="I82" s="108">
        <v>2.5000000000000001E-2</v>
      </c>
      <c r="J82" s="105">
        <v>8238950</v>
      </c>
      <c r="K82" s="109">
        <v>19</v>
      </c>
      <c r="L82" s="107">
        <v>152722000</v>
      </c>
      <c r="M82" s="109">
        <v>20</v>
      </c>
      <c r="N82" s="113">
        <v>160760000</v>
      </c>
      <c r="O82" s="113">
        <f t="shared" ref="O82" si="57">L82+N82</f>
        <v>313482000</v>
      </c>
      <c r="P82" s="107">
        <f>L82/(1+E82)</f>
        <v>152722000</v>
      </c>
      <c r="Q82" s="107">
        <f t="shared" si="53"/>
        <v>161717325.80000001</v>
      </c>
      <c r="R82" s="107">
        <f>L82-Q82</f>
        <v>-8995325.8000000119</v>
      </c>
      <c r="S82" s="107">
        <f>N82/(1+E82)</f>
        <v>160760000</v>
      </c>
      <c r="T82" s="107">
        <f t="shared" si="54"/>
        <v>170228764</v>
      </c>
      <c r="U82" s="107">
        <f>N82-T82</f>
        <v>-9468764</v>
      </c>
      <c r="V82" s="107">
        <f>R82+U82</f>
        <v>-18464089.800000012</v>
      </c>
    </row>
    <row r="83" spans="2:22" ht="22.5" customHeight="1" x14ac:dyDescent="0.25">
      <c r="B83" s="101" t="s">
        <v>513</v>
      </c>
      <c r="C83" s="225"/>
      <c r="D83" s="105"/>
      <c r="E83" s="114"/>
      <c r="F83" s="105"/>
      <c r="G83" s="108"/>
      <c r="H83" s="105"/>
      <c r="I83" s="108"/>
      <c r="J83" s="105"/>
      <c r="K83" s="109"/>
      <c r="L83" s="107"/>
      <c r="M83" s="109"/>
      <c r="N83" s="113"/>
      <c r="O83" s="113"/>
      <c r="P83" s="107"/>
      <c r="Q83" s="107"/>
      <c r="R83" s="107"/>
      <c r="S83" s="102"/>
      <c r="T83" s="102"/>
      <c r="U83" s="102"/>
      <c r="V83" s="102"/>
    </row>
    <row r="84" spans="2:22" ht="22.5" customHeight="1" x14ac:dyDescent="0.25">
      <c r="B84" s="100" t="s">
        <v>373</v>
      </c>
      <c r="C84" s="105">
        <v>4758000</v>
      </c>
      <c r="D84" s="105">
        <v>66612000</v>
      </c>
      <c r="E84" s="114">
        <v>7.4999999999999997E-2</v>
      </c>
      <c r="F84" s="105">
        <v>5115000</v>
      </c>
      <c r="G84" s="108"/>
      <c r="H84" s="105"/>
      <c r="I84" s="108"/>
      <c r="J84" s="105"/>
      <c r="K84" s="109">
        <v>0</v>
      </c>
      <c r="L84" s="107">
        <v>0</v>
      </c>
      <c r="M84" s="109">
        <v>0</v>
      </c>
      <c r="N84" s="113">
        <v>0</v>
      </c>
      <c r="O84" s="113">
        <f t="shared" ref="O84" si="58">L84+N84</f>
        <v>0</v>
      </c>
      <c r="P84" s="107">
        <f>L84/(1+E84)</f>
        <v>0</v>
      </c>
      <c r="Q84" s="107">
        <f>(P84*$Q$7)+P84</f>
        <v>0</v>
      </c>
      <c r="R84" s="107">
        <f>L84-Q84</f>
        <v>0</v>
      </c>
      <c r="S84" s="107">
        <f>N84/(1+E84)</f>
        <v>0</v>
      </c>
      <c r="T84" s="107">
        <f t="shared" ref="T84:T86" si="59">(S84*$T$7)+S84</f>
        <v>0</v>
      </c>
      <c r="U84" s="107">
        <f>N84-T84</f>
        <v>0</v>
      </c>
      <c r="V84" s="107">
        <f>R84+U84</f>
        <v>0</v>
      </c>
    </row>
    <row r="85" spans="2:22" ht="22.5" customHeight="1" x14ac:dyDescent="0.25">
      <c r="B85" s="100" t="s">
        <v>374</v>
      </c>
      <c r="C85" s="105">
        <v>8401000</v>
      </c>
      <c r="D85" s="105">
        <v>603611850</v>
      </c>
      <c r="E85" s="114">
        <v>7.4999999999999997E-2</v>
      </c>
      <c r="F85" s="105">
        <v>9031000</v>
      </c>
      <c r="G85" s="108">
        <v>1.4999999999999999E-2</v>
      </c>
      <c r="H85" s="105">
        <v>9166465</v>
      </c>
      <c r="I85" s="108">
        <v>2.5000000000000001E-2</v>
      </c>
      <c r="J85" s="105">
        <v>9256775</v>
      </c>
      <c r="K85" s="109">
        <v>35</v>
      </c>
      <c r="L85" s="107">
        <v>314281410</v>
      </c>
      <c r="M85" s="109">
        <v>40</v>
      </c>
      <c r="N85" s="113">
        <v>361243000</v>
      </c>
      <c r="O85" s="113">
        <f t="shared" ref="O85" si="60">L85+N85</f>
        <v>675524410</v>
      </c>
      <c r="P85" s="107">
        <f>L85/(1+E85)</f>
        <v>292354800</v>
      </c>
      <c r="Q85" s="107">
        <f>(P85*$Q$7)+P85</f>
        <v>309574497.72000003</v>
      </c>
      <c r="R85" s="107">
        <f>L85-Q85</f>
        <v>4706912.2799999714</v>
      </c>
      <c r="S85" s="107">
        <f>N85/(1+E85)</f>
        <v>336040000</v>
      </c>
      <c r="T85" s="107">
        <f t="shared" si="59"/>
        <v>355832756</v>
      </c>
      <c r="U85" s="107">
        <f>N85-T85</f>
        <v>5410244</v>
      </c>
      <c r="V85" s="107">
        <f>R85+U85</f>
        <v>10117156.279999971</v>
      </c>
    </row>
    <row r="86" spans="2:22" ht="22.5" customHeight="1" x14ac:dyDescent="0.25">
      <c r="B86" s="100" t="s">
        <v>375</v>
      </c>
      <c r="C86" s="105">
        <v>9221000</v>
      </c>
      <c r="D86" s="105">
        <v>0</v>
      </c>
      <c r="E86" s="114">
        <v>0</v>
      </c>
      <c r="F86" s="105">
        <v>9221000</v>
      </c>
      <c r="G86" s="108"/>
      <c r="H86" s="105"/>
      <c r="I86" s="108"/>
      <c r="J86" s="105"/>
      <c r="K86" s="109">
        <v>0</v>
      </c>
      <c r="L86" s="107">
        <v>0</v>
      </c>
      <c r="M86" s="109">
        <v>18</v>
      </c>
      <c r="N86" s="113">
        <v>165978000</v>
      </c>
      <c r="O86" s="113">
        <f t="shared" ref="O86" si="61">L86+N86</f>
        <v>165978000</v>
      </c>
      <c r="P86" s="107">
        <f>L86/(1+E86)</f>
        <v>0</v>
      </c>
      <c r="Q86" s="107">
        <f>(P86*$Q$7)+P86</f>
        <v>0</v>
      </c>
      <c r="R86" s="107">
        <f>L86-Q86</f>
        <v>0</v>
      </c>
      <c r="S86" s="107">
        <f>N86/(1+E86)</f>
        <v>165978000</v>
      </c>
      <c r="T86" s="107">
        <f t="shared" si="59"/>
        <v>175754104.19999999</v>
      </c>
      <c r="U86" s="107">
        <f>N86-T86</f>
        <v>-9776104.1999999881</v>
      </c>
      <c r="V86" s="107">
        <f>R86+U86</f>
        <v>-9776104.1999999881</v>
      </c>
    </row>
    <row r="87" spans="2:22" ht="22.5" customHeight="1" x14ac:dyDescent="0.25">
      <c r="B87" s="101" t="s">
        <v>529</v>
      </c>
      <c r="C87" s="225"/>
      <c r="D87" s="105"/>
      <c r="E87" s="114"/>
      <c r="F87" s="105"/>
      <c r="G87" s="108"/>
      <c r="H87" s="105"/>
      <c r="I87" s="108"/>
      <c r="J87" s="105"/>
      <c r="K87" s="109"/>
      <c r="L87" s="107"/>
      <c r="M87" s="109"/>
      <c r="N87" s="113"/>
      <c r="O87" s="113"/>
      <c r="P87" s="107"/>
      <c r="Q87" s="107"/>
      <c r="R87" s="107"/>
      <c r="S87" s="102"/>
      <c r="T87" s="102"/>
      <c r="U87" s="102"/>
      <c r="V87" s="102"/>
    </row>
    <row r="88" spans="2:22" ht="22.5" customHeight="1" x14ac:dyDescent="0.25">
      <c r="B88" s="100" t="s">
        <v>301</v>
      </c>
      <c r="C88" s="105">
        <v>7836000</v>
      </c>
      <c r="D88" s="105">
        <v>164556000</v>
      </c>
      <c r="E88" s="114">
        <v>7.4999999999999997E-2</v>
      </c>
      <c r="F88" s="105">
        <v>8424000</v>
      </c>
      <c r="G88" s="108">
        <v>1.4999999999999999E-2</v>
      </c>
      <c r="H88" s="105">
        <v>8550360</v>
      </c>
      <c r="I88" s="108">
        <v>2.5000000000000001E-2</v>
      </c>
      <c r="J88" s="105">
        <v>8634600</v>
      </c>
      <c r="K88" s="109">
        <v>7</v>
      </c>
      <c r="L88" s="107">
        <v>117931800</v>
      </c>
      <c r="M88" s="109">
        <v>10</v>
      </c>
      <c r="N88" s="113">
        <v>58965900</v>
      </c>
      <c r="O88" s="113">
        <f t="shared" ref="O88" si="62">L88+N88</f>
        <v>176897700</v>
      </c>
      <c r="P88" s="107">
        <f t="shared" ref="P88:P94" si="63">L88/(1+E88)</f>
        <v>109704000</v>
      </c>
      <c r="Q88" s="107">
        <f t="shared" si="53"/>
        <v>116165565.59999999</v>
      </c>
      <c r="R88" s="107">
        <f t="shared" ref="R88:R94" si="64">L88-Q88</f>
        <v>1766234.400000006</v>
      </c>
      <c r="S88" s="107">
        <f t="shared" ref="S88:S94" si="65">N88/(1+E88)</f>
        <v>54852000</v>
      </c>
      <c r="T88" s="107">
        <f t="shared" ref="T88:T94" si="66">(S88*$T$7)+S88</f>
        <v>58082782.799999997</v>
      </c>
      <c r="U88" s="107">
        <f t="shared" ref="U88:U94" si="67">N88-T88</f>
        <v>883117.20000000298</v>
      </c>
      <c r="V88" s="107">
        <f t="shared" ref="V88:V94" si="68">R88+U88</f>
        <v>2649351.6000000089</v>
      </c>
    </row>
    <row r="89" spans="2:22" ht="22.5" customHeight="1" x14ac:dyDescent="0.25">
      <c r="B89" s="100" t="s">
        <v>302</v>
      </c>
      <c r="C89" s="105">
        <v>7082000</v>
      </c>
      <c r="D89" s="105">
        <v>141640000</v>
      </c>
      <c r="E89" s="114">
        <v>7.4999999999999997E-2</v>
      </c>
      <c r="F89" s="105">
        <v>7613000</v>
      </c>
      <c r="G89" s="108"/>
      <c r="H89" s="105"/>
      <c r="I89" s="108"/>
      <c r="J89" s="105"/>
      <c r="K89" s="109">
        <v>9</v>
      </c>
      <c r="L89" s="107">
        <v>76131500</v>
      </c>
      <c r="M89" s="109">
        <v>9</v>
      </c>
      <c r="N89" s="113">
        <v>76131500</v>
      </c>
      <c r="O89" s="113">
        <f t="shared" ref="O89" si="69">L89+N89</f>
        <v>152263000</v>
      </c>
      <c r="P89" s="107">
        <f t="shared" si="63"/>
        <v>70820000</v>
      </c>
      <c r="Q89" s="107">
        <f t="shared" si="53"/>
        <v>74991298</v>
      </c>
      <c r="R89" s="107">
        <f t="shared" si="64"/>
        <v>1140202</v>
      </c>
      <c r="S89" s="107">
        <f t="shared" si="65"/>
        <v>70820000</v>
      </c>
      <c r="T89" s="107">
        <f t="shared" si="66"/>
        <v>74991298</v>
      </c>
      <c r="U89" s="107">
        <f t="shared" si="67"/>
        <v>1140202</v>
      </c>
      <c r="V89" s="107">
        <f t="shared" si="68"/>
        <v>2280404</v>
      </c>
    </row>
    <row r="90" spans="2:22" ht="22.5" customHeight="1" x14ac:dyDescent="0.25">
      <c r="B90" s="100" t="s">
        <v>303</v>
      </c>
      <c r="C90" s="105">
        <v>6194000</v>
      </c>
      <c r="D90" s="105">
        <v>146797800</v>
      </c>
      <c r="E90" s="114">
        <v>7.4999999999999997E-2</v>
      </c>
      <c r="F90" s="105">
        <v>6659000</v>
      </c>
      <c r="G90" s="108">
        <v>1.4999999999999999E-2</v>
      </c>
      <c r="H90" s="105">
        <v>6758885</v>
      </c>
      <c r="I90" s="108">
        <v>2.5000000000000001E-2</v>
      </c>
      <c r="J90" s="105">
        <v>6825475</v>
      </c>
      <c r="K90" s="109">
        <v>8</v>
      </c>
      <c r="L90" s="107">
        <v>79902600</v>
      </c>
      <c r="M90" s="109">
        <v>8</v>
      </c>
      <c r="N90" s="113">
        <v>86561150</v>
      </c>
      <c r="O90" s="113">
        <f t="shared" ref="O90" si="70">L90+N90</f>
        <v>166463750</v>
      </c>
      <c r="P90" s="107">
        <f t="shared" si="63"/>
        <v>74328000</v>
      </c>
      <c r="Q90" s="107">
        <f t="shared" si="53"/>
        <v>78705919.200000003</v>
      </c>
      <c r="R90" s="107">
        <f t="shared" si="64"/>
        <v>1196680.799999997</v>
      </c>
      <c r="S90" s="107">
        <f t="shared" si="65"/>
        <v>80522000</v>
      </c>
      <c r="T90" s="107">
        <f t="shared" si="66"/>
        <v>85264745.799999997</v>
      </c>
      <c r="U90" s="107">
        <f t="shared" si="67"/>
        <v>1296404.200000003</v>
      </c>
      <c r="V90" s="107">
        <f t="shared" si="68"/>
        <v>2493085</v>
      </c>
    </row>
    <row r="91" spans="2:22" ht="22.5" customHeight="1" x14ac:dyDescent="0.25">
      <c r="B91" s="100" t="s">
        <v>304</v>
      </c>
      <c r="C91" s="105">
        <v>6754000</v>
      </c>
      <c r="D91" s="105"/>
      <c r="E91" s="114">
        <v>7.4999999999999997E-2</v>
      </c>
      <c r="F91" s="105">
        <v>7261000</v>
      </c>
      <c r="G91" s="108"/>
      <c r="H91" s="105"/>
      <c r="I91" s="108"/>
      <c r="J91" s="105"/>
      <c r="K91" s="109">
        <v>0</v>
      </c>
      <c r="L91" s="107"/>
      <c r="M91" s="109">
        <v>0</v>
      </c>
      <c r="N91" s="113"/>
      <c r="O91" s="113">
        <f t="shared" ref="O91" si="71">L91+N91</f>
        <v>0</v>
      </c>
      <c r="P91" s="107">
        <f t="shared" si="63"/>
        <v>0</v>
      </c>
      <c r="Q91" s="107">
        <f t="shared" si="53"/>
        <v>0</v>
      </c>
      <c r="R91" s="107">
        <f t="shared" si="64"/>
        <v>0</v>
      </c>
      <c r="S91" s="107">
        <f t="shared" si="65"/>
        <v>0</v>
      </c>
      <c r="T91" s="107">
        <f t="shared" si="66"/>
        <v>0</v>
      </c>
      <c r="U91" s="107">
        <f t="shared" si="67"/>
        <v>0</v>
      </c>
      <c r="V91" s="107">
        <f t="shared" si="68"/>
        <v>0</v>
      </c>
    </row>
    <row r="92" spans="2:22" ht="22.5" customHeight="1" x14ac:dyDescent="0.25">
      <c r="B92" s="100" t="s">
        <v>305</v>
      </c>
      <c r="C92" s="105">
        <v>8579000</v>
      </c>
      <c r="D92" s="105">
        <v>737220553</v>
      </c>
      <c r="E92" s="114">
        <v>0</v>
      </c>
      <c r="F92" s="105">
        <v>8579000</v>
      </c>
      <c r="G92" s="108">
        <v>1.4999999999999999E-2</v>
      </c>
      <c r="H92" s="105">
        <v>8707685</v>
      </c>
      <c r="I92" s="108">
        <v>2.5000000000000001E-2</v>
      </c>
      <c r="J92" s="105">
        <v>8793475</v>
      </c>
      <c r="K92" s="109">
        <v>73</v>
      </c>
      <c r="L92" s="107">
        <v>330125227</v>
      </c>
      <c r="M92" s="109">
        <v>70</v>
      </c>
      <c r="N92" s="113">
        <v>463266000</v>
      </c>
      <c r="O92" s="113">
        <f t="shared" ref="O92" si="72">L92+N92</f>
        <v>793391227</v>
      </c>
      <c r="P92" s="107">
        <f t="shared" si="63"/>
        <v>330125227</v>
      </c>
      <c r="Q92" s="107">
        <f t="shared" si="53"/>
        <v>349569602.87029999</v>
      </c>
      <c r="R92" s="107">
        <f t="shared" si="64"/>
        <v>-19444375.870299995</v>
      </c>
      <c r="S92" s="107">
        <f t="shared" si="65"/>
        <v>463266000</v>
      </c>
      <c r="T92" s="107">
        <f t="shared" si="66"/>
        <v>490552367.39999998</v>
      </c>
      <c r="U92" s="107">
        <f t="shared" si="67"/>
        <v>-27286367.399999976</v>
      </c>
      <c r="V92" s="107">
        <f t="shared" si="68"/>
        <v>-46730743.270299971</v>
      </c>
    </row>
    <row r="93" spans="2:22" ht="22.5" customHeight="1" x14ac:dyDescent="0.25">
      <c r="B93" s="100" t="s">
        <v>306</v>
      </c>
      <c r="C93" s="105">
        <v>8579000</v>
      </c>
      <c r="D93" s="105">
        <v>765246800</v>
      </c>
      <c r="E93" s="114">
        <v>7.4999999999999997E-2</v>
      </c>
      <c r="F93" s="105">
        <v>9222000</v>
      </c>
      <c r="G93" s="108">
        <v>1.4999999999999999E-2</v>
      </c>
      <c r="H93" s="105">
        <v>9360330</v>
      </c>
      <c r="I93" s="108">
        <v>2.5000000000000001E-2</v>
      </c>
      <c r="J93" s="105">
        <v>9452550</v>
      </c>
      <c r="K93" s="109">
        <v>47</v>
      </c>
      <c r="L93" s="107">
        <v>451898825</v>
      </c>
      <c r="M93" s="109">
        <v>48</v>
      </c>
      <c r="N93" s="113">
        <v>341229725</v>
      </c>
      <c r="O93" s="113">
        <f t="shared" ref="O93" si="73">L93+N93</f>
        <v>793128550</v>
      </c>
      <c r="P93" s="107">
        <f t="shared" si="63"/>
        <v>420371000</v>
      </c>
      <c r="Q93" s="107">
        <f t="shared" si="53"/>
        <v>445130851.89999998</v>
      </c>
      <c r="R93" s="107">
        <f t="shared" si="64"/>
        <v>6767973.1000000238</v>
      </c>
      <c r="S93" s="107">
        <f t="shared" si="65"/>
        <v>317423000</v>
      </c>
      <c r="T93" s="107">
        <f t="shared" si="66"/>
        <v>336119214.69999999</v>
      </c>
      <c r="U93" s="107">
        <f t="shared" si="67"/>
        <v>5110510.3000000119</v>
      </c>
      <c r="V93" s="107">
        <f t="shared" si="68"/>
        <v>11878483.400000036</v>
      </c>
    </row>
    <row r="94" spans="2:22" ht="22.5" customHeight="1" x14ac:dyDescent="0.25">
      <c r="B94" s="100" t="s">
        <v>307</v>
      </c>
      <c r="C94" s="105">
        <v>8014000</v>
      </c>
      <c r="D94" s="105">
        <v>228399000</v>
      </c>
      <c r="E94" s="114">
        <v>7.4999999999999997E-2</v>
      </c>
      <c r="F94" s="105">
        <v>8615000</v>
      </c>
      <c r="G94" s="108">
        <v>1.4999999999999999E-2</v>
      </c>
      <c r="H94" s="105">
        <v>8744225</v>
      </c>
      <c r="I94" s="108">
        <v>2.5000000000000001E-2</v>
      </c>
      <c r="J94" s="105">
        <v>8830375</v>
      </c>
      <c r="K94" s="109">
        <v>19</v>
      </c>
      <c r="L94" s="107">
        <v>94765550</v>
      </c>
      <c r="M94" s="109">
        <v>26</v>
      </c>
      <c r="N94" s="113">
        <v>137840800</v>
      </c>
      <c r="O94" s="113">
        <f t="shared" ref="O94" si="74">L94+N94</f>
        <v>232606350</v>
      </c>
      <c r="P94" s="107">
        <f t="shared" si="63"/>
        <v>88154000</v>
      </c>
      <c r="Q94" s="107">
        <f t="shared" si="53"/>
        <v>93346270.599999994</v>
      </c>
      <c r="R94" s="107">
        <f t="shared" si="64"/>
        <v>1419279.400000006</v>
      </c>
      <c r="S94" s="107">
        <f t="shared" si="65"/>
        <v>128224000</v>
      </c>
      <c r="T94" s="107">
        <f t="shared" si="66"/>
        <v>135776393.59999999</v>
      </c>
      <c r="U94" s="107">
        <f t="shared" si="67"/>
        <v>2064406.400000006</v>
      </c>
      <c r="V94" s="107">
        <f t="shared" si="68"/>
        <v>3483685.8000000119</v>
      </c>
    </row>
    <row r="95" spans="2:22" ht="22.5" customHeight="1" x14ac:dyDescent="0.25">
      <c r="B95" s="101" t="s">
        <v>509</v>
      </c>
      <c r="C95" s="225"/>
      <c r="D95" s="105"/>
      <c r="E95" s="114"/>
      <c r="F95" s="105"/>
      <c r="G95" s="108"/>
      <c r="H95" s="105"/>
      <c r="I95" s="108"/>
      <c r="J95" s="105"/>
      <c r="K95" s="109"/>
      <c r="L95" s="107"/>
      <c r="M95" s="109"/>
      <c r="N95" s="113"/>
      <c r="O95" s="113"/>
      <c r="P95" s="107"/>
      <c r="Q95" s="107"/>
      <c r="R95" s="107"/>
      <c r="S95" s="102"/>
      <c r="T95" s="102"/>
      <c r="U95" s="102"/>
      <c r="V95" s="102"/>
    </row>
    <row r="96" spans="2:22" ht="22.5" customHeight="1" x14ac:dyDescent="0.25">
      <c r="B96" s="100" t="s">
        <v>311</v>
      </c>
      <c r="C96" s="105">
        <v>9338000</v>
      </c>
      <c r="D96" s="272">
        <v>668440940</v>
      </c>
      <c r="E96" s="114">
        <v>0.1</v>
      </c>
      <c r="F96" s="105">
        <v>10272000</v>
      </c>
      <c r="G96" s="108"/>
      <c r="H96" s="105"/>
      <c r="I96" s="108"/>
      <c r="J96" s="105"/>
      <c r="K96" s="276">
        <v>45</v>
      </c>
      <c r="L96" s="273">
        <v>456231000</v>
      </c>
      <c r="M96" s="276">
        <v>44</v>
      </c>
      <c r="N96" s="272">
        <v>450270525</v>
      </c>
      <c r="O96" s="272">
        <f t="shared" ref="O96" si="75">L96+N96</f>
        <v>906501525</v>
      </c>
      <c r="P96" s="272">
        <f>L96/(1+0.0875)</f>
        <v>419522758.62068969</v>
      </c>
      <c r="Q96" s="272">
        <f t="shared" ref="Q96:Q119" si="76">(P96*$Q$7)+P96</f>
        <v>444232649.10344833</v>
      </c>
      <c r="R96" s="272">
        <f t="shared" ref="R96:R119" si="77">L96-Q96</f>
        <v>11998350.896551669</v>
      </c>
      <c r="S96" s="272">
        <f>N96/(1+0.0875)</f>
        <v>414041862.06896555</v>
      </c>
      <c r="T96" s="272">
        <f>(S96*T7)+S96</f>
        <v>438428927.74482763</v>
      </c>
      <c r="U96" s="272">
        <f>N96-T96</f>
        <v>11841597.255172372</v>
      </c>
      <c r="V96" s="272">
        <f>R96+U96</f>
        <v>23839948.151724041</v>
      </c>
    </row>
    <row r="97" spans="2:22" ht="22.5" customHeight="1" x14ac:dyDescent="0.25">
      <c r="B97" s="100" t="s">
        <v>312</v>
      </c>
      <c r="C97" s="105">
        <v>9338000</v>
      </c>
      <c r="D97" s="272"/>
      <c r="E97" s="114">
        <v>7.4999999999999997E-2</v>
      </c>
      <c r="F97" s="105">
        <v>10038000</v>
      </c>
      <c r="G97" s="108">
        <v>1.4999999999999999E-2</v>
      </c>
      <c r="H97" s="105">
        <v>10188570</v>
      </c>
      <c r="I97" s="108">
        <v>2.5000000000000001E-2</v>
      </c>
      <c r="J97" s="105">
        <v>10288950</v>
      </c>
      <c r="K97" s="276"/>
      <c r="L97" s="273"/>
      <c r="M97" s="276"/>
      <c r="N97" s="272"/>
      <c r="O97" s="272"/>
      <c r="P97" s="272">
        <f t="shared" ref="P97:P104" si="78">L97/(1+E97)</f>
        <v>0</v>
      </c>
      <c r="Q97" s="272">
        <f t="shared" si="76"/>
        <v>0</v>
      </c>
      <c r="R97" s="272">
        <f t="shared" si="77"/>
        <v>0</v>
      </c>
      <c r="S97" s="272"/>
      <c r="T97" s="272"/>
      <c r="U97" s="272"/>
      <c r="V97" s="272"/>
    </row>
    <row r="98" spans="2:22" ht="22.5" customHeight="1" x14ac:dyDescent="0.25">
      <c r="B98" s="100" t="s">
        <v>313</v>
      </c>
      <c r="C98" s="105">
        <v>5702000</v>
      </c>
      <c r="D98" s="105">
        <v>370630000</v>
      </c>
      <c r="E98" s="114">
        <v>7.4999999999999997E-2</v>
      </c>
      <c r="F98" s="105">
        <v>6130000</v>
      </c>
      <c r="G98" s="108">
        <v>1.4999999999999999E-2</v>
      </c>
      <c r="H98" s="105">
        <v>6221950</v>
      </c>
      <c r="I98" s="108">
        <v>2.5000000000000001E-2</v>
      </c>
      <c r="J98" s="105">
        <v>6283250</v>
      </c>
      <c r="K98" s="109">
        <v>17</v>
      </c>
      <c r="L98" s="107">
        <v>104204050</v>
      </c>
      <c r="M98" s="109">
        <v>27</v>
      </c>
      <c r="N98" s="113">
        <v>165500550</v>
      </c>
      <c r="O98" s="113">
        <f t="shared" ref="O98" si="79">L98+N98</f>
        <v>269704600</v>
      </c>
      <c r="P98" s="107">
        <f t="shared" si="78"/>
        <v>96934000</v>
      </c>
      <c r="Q98" s="107">
        <f t="shared" si="76"/>
        <v>102643412.59999999</v>
      </c>
      <c r="R98" s="107">
        <f t="shared" si="77"/>
        <v>1560637.400000006</v>
      </c>
      <c r="S98" s="107">
        <f t="shared" ref="S98:S104" si="80">N98/(1+E98)</f>
        <v>153954000</v>
      </c>
      <c r="T98" s="107">
        <f t="shared" ref="T98:T104" si="81">(S98*$T$7)+S98</f>
        <v>163021890.59999999</v>
      </c>
      <c r="U98" s="107">
        <f t="shared" ref="U98:U105" si="82">N98-T98</f>
        <v>2478659.400000006</v>
      </c>
      <c r="V98" s="107">
        <f t="shared" ref="V98:V105" si="83">R98+U98</f>
        <v>4039296.8000000119</v>
      </c>
    </row>
    <row r="99" spans="2:22" ht="22.5" customHeight="1" x14ac:dyDescent="0.25">
      <c r="B99" s="100" t="s">
        <v>314</v>
      </c>
      <c r="C99" s="105">
        <v>9438000</v>
      </c>
      <c r="D99" s="105">
        <v>542685000</v>
      </c>
      <c r="E99" s="114">
        <v>7.4999999999999997E-2</v>
      </c>
      <c r="F99" s="105">
        <v>10146000</v>
      </c>
      <c r="G99" s="108">
        <v>1.4999999999999999E-2</v>
      </c>
      <c r="H99" s="105">
        <v>10298190</v>
      </c>
      <c r="I99" s="108">
        <v>2.5000000000000001E-2</v>
      </c>
      <c r="J99" s="105">
        <v>10399650</v>
      </c>
      <c r="K99" s="109">
        <v>11</v>
      </c>
      <c r="L99" s="107">
        <v>182625300</v>
      </c>
      <c r="M99" s="109">
        <v>26</v>
      </c>
      <c r="N99" s="113">
        <v>261470100</v>
      </c>
      <c r="O99" s="113">
        <f t="shared" ref="O99" si="84">L99+N99</f>
        <v>444095400</v>
      </c>
      <c r="P99" s="107">
        <f t="shared" si="78"/>
        <v>169884000</v>
      </c>
      <c r="Q99" s="107">
        <f t="shared" si="76"/>
        <v>179890167.59999999</v>
      </c>
      <c r="R99" s="107">
        <f t="shared" si="77"/>
        <v>2735132.400000006</v>
      </c>
      <c r="S99" s="107">
        <f t="shared" si="80"/>
        <v>243228000</v>
      </c>
      <c r="T99" s="107">
        <f t="shared" si="81"/>
        <v>257554129.19999999</v>
      </c>
      <c r="U99" s="107">
        <f t="shared" si="82"/>
        <v>3915970.8000000119</v>
      </c>
      <c r="V99" s="107">
        <f t="shared" si="83"/>
        <v>6651103.2000000179</v>
      </c>
    </row>
    <row r="100" spans="2:22" ht="22.5" customHeight="1" x14ac:dyDescent="0.25">
      <c r="B100" s="100" t="s">
        <v>315</v>
      </c>
      <c r="C100" s="105">
        <v>6621000</v>
      </c>
      <c r="D100" s="105">
        <v>251598000</v>
      </c>
      <c r="E100" s="114">
        <v>7.4999999999999997E-2</v>
      </c>
      <c r="F100" s="105">
        <v>7118000</v>
      </c>
      <c r="G100" s="108">
        <v>1.4999999999999999E-2</v>
      </c>
      <c r="H100" s="105">
        <v>7224770</v>
      </c>
      <c r="I100" s="108">
        <v>2.5000000000000001E-2</v>
      </c>
      <c r="J100" s="105">
        <v>7295950</v>
      </c>
      <c r="K100" s="109">
        <v>21</v>
      </c>
      <c r="L100" s="107">
        <v>149469075</v>
      </c>
      <c r="M100" s="109">
        <v>21</v>
      </c>
      <c r="N100" s="113">
        <v>147147075</v>
      </c>
      <c r="O100" s="113">
        <f t="shared" ref="O100" si="85">L100+N100</f>
        <v>296616150</v>
      </c>
      <c r="P100" s="107">
        <f t="shared" si="78"/>
        <v>139041000</v>
      </c>
      <c r="Q100" s="107">
        <f t="shared" si="76"/>
        <v>147230514.90000001</v>
      </c>
      <c r="R100" s="107">
        <f t="shared" si="77"/>
        <v>2238560.099999994</v>
      </c>
      <c r="S100" s="107">
        <f t="shared" si="80"/>
        <v>136881000</v>
      </c>
      <c r="T100" s="107">
        <f t="shared" si="81"/>
        <v>144943290.90000001</v>
      </c>
      <c r="U100" s="107">
        <f t="shared" si="82"/>
        <v>2203784.099999994</v>
      </c>
      <c r="V100" s="107">
        <f t="shared" si="83"/>
        <v>4442344.1999999881</v>
      </c>
    </row>
    <row r="101" spans="2:22" ht="22.5" customHeight="1" x14ac:dyDescent="0.25">
      <c r="B101" s="100" t="s">
        <v>316</v>
      </c>
      <c r="C101" s="105">
        <v>8604000</v>
      </c>
      <c r="D101" s="105">
        <v>241772400</v>
      </c>
      <c r="E101" s="114">
        <v>7.4999999999999997E-2</v>
      </c>
      <c r="F101" s="105">
        <v>9249000</v>
      </c>
      <c r="G101" s="108">
        <v>1.4999999999999999E-2</v>
      </c>
      <c r="H101" s="105">
        <v>9387735</v>
      </c>
      <c r="I101" s="108">
        <v>2.5000000000000001E-2</v>
      </c>
      <c r="J101" s="105">
        <v>9480225</v>
      </c>
      <c r="K101" s="109">
        <v>18</v>
      </c>
      <c r="L101" s="107">
        <v>166487400</v>
      </c>
      <c r="M101" s="109">
        <v>16</v>
      </c>
      <c r="N101" s="113">
        <v>145666800</v>
      </c>
      <c r="O101" s="113">
        <f t="shared" ref="O101" si="86">L101+N101</f>
        <v>312154200</v>
      </c>
      <c r="P101" s="107">
        <f t="shared" si="78"/>
        <v>154872000</v>
      </c>
      <c r="Q101" s="107">
        <f t="shared" si="76"/>
        <v>163993960.80000001</v>
      </c>
      <c r="R101" s="107">
        <f t="shared" si="77"/>
        <v>2493439.1999999881</v>
      </c>
      <c r="S101" s="107">
        <f t="shared" si="80"/>
        <v>135504000</v>
      </c>
      <c r="T101" s="107">
        <f t="shared" si="81"/>
        <v>143485185.59999999</v>
      </c>
      <c r="U101" s="107">
        <f t="shared" si="82"/>
        <v>2181614.400000006</v>
      </c>
      <c r="V101" s="107">
        <f t="shared" si="83"/>
        <v>4675053.599999994</v>
      </c>
    </row>
    <row r="102" spans="2:22" ht="22.5" customHeight="1" x14ac:dyDescent="0.25">
      <c r="B102" s="100" t="s">
        <v>317</v>
      </c>
      <c r="C102" s="105">
        <v>8896000</v>
      </c>
      <c r="D102" s="105">
        <v>412774400</v>
      </c>
      <c r="E102" s="114">
        <v>7.4999999999999997E-2</v>
      </c>
      <c r="F102" s="105">
        <v>9563000</v>
      </c>
      <c r="G102" s="108">
        <v>1.4999999999999999E-2</v>
      </c>
      <c r="H102" s="105">
        <v>9706445</v>
      </c>
      <c r="I102" s="108">
        <v>2.5000000000000001E-2</v>
      </c>
      <c r="J102" s="105">
        <v>9802075</v>
      </c>
      <c r="K102" s="109">
        <v>24</v>
      </c>
      <c r="L102" s="107">
        <v>229516800</v>
      </c>
      <c r="M102" s="109">
        <v>24</v>
      </c>
      <c r="N102" s="113">
        <v>229516800</v>
      </c>
      <c r="O102" s="113">
        <f t="shared" ref="O102" si="87">L102+N102</f>
        <v>459033600</v>
      </c>
      <c r="P102" s="107">
        <f t="shared" si="78"/>
        <v>213504000</v>
      </c>
      <c r="Q102" s="107">
        <f t="shared" si="76"/>
        <v>226079385.59999999</v>
      </c>
      <c r="R102" s="107">
        <f t="shared" si="77"/>
        <v>3437414.400000006</v>
      </c>
      <c r="S102" s="107">
        <f t="shared" si="80"/>
        <v>213504000</v>
      </c>
      <c r="T102" s="107">
        <f t="shared" si="81"/>
        <v>226079385.59999999</v>
      </c>
      <c r="U102" s="107">
        <f t="shared" si="82"/>
        <v>3437414.400000006</v>
      </c>
      <c r="V102" s="107">
        <f t="shared" si="83"/>
        <v>6874828.8000000119</v>
      </c>
    </row>
    <row r="103" spans="2:22" ht="22.5" customHeight="1" x14ac:dyDescent="0.25">
      <c r="B103" s="100" t="s">
        <v>318</v>
      </c>
      <c r="C103" s="105">
        <v>9635000</v>
      </c>
      <c r="D103" s="105">
        <v>285677750</v>
      </c>
      <c r="E103" s="114">
        <v>7.4999999999999997E-2</v>
      </c>
      <c r="F103" s="105">
        <v>10358000</v>
      </c>
      <c r="G103" s="108">
        <v>1.4999999999999999E-2</v>
      </c>
      <c r="H103" s="105">
        <v>10513370</v>
      </c>
      <c r="I103" s="108">
        <v>2.5000000000000001E-2</v>
      </c>
      <c r="J103" s="105">
        <v>10616950</v>
      </c>
      <c r="K103" s="109">
        <v>16</v>
      </c>
      <c r="L103" s="107">
        <v>165722000</v>
      </c>
      <c r="M103" s="109">
        <v>16</v>
      </c>
      <c r="N103" s="113">
        <v>163722000</v>
      </c>
      <c r="O103" s="113">
        <f t="shared" ref="O103" si="88">L103+N103</f>
        <v>329444000</v>
      </c>
      <c r="P103" s="107">
        <f t="shared" si="78"/>
        <v>154160000</v>
      </c>
      <c r="Q103" s="107">
        <f t="shared" si="76"/>
        <v>163240024</v>
      </c>
      <c r="R103" s="107">
        <f t="shared" si="77"/>
        <v>2481976</v>
      </c>
      <c r="S103" s="107">
        <f t="shared" si="80"/>
        <v>152299534.88372093</v>
      </c>
      <c r="T103" s="107">
        <f t="shared" si="81"/>
        <v>161269977.48837209</v>
      </c>
      <c r="U103" s="107">
        <f t="shared" si="82"/>
        <v>2452022.5116279125</v>
      </c>
      <c r="V103" s="107">
        <f t="shared" si="83"/>
        <v>4933998.5116279125</v>
      </c>
    </row>
    <row r="104" spans="2:22" ht="22.5" customHeight="1" x14ac:dyDescent="0.25">
      <c r="B104" s="100" t="s">
        <v>319</v>
      </c>
      <c r="C104" s="105">
        <v>8164000</v>
      </c>
      <c r="D104" s="105">
        <v>2089984000</v>
      </c>
      <c r="E104" s="114">
        <v>7.4999999999999997E-2</v>
      </c>
      <c r="F104" s="105">
        <v>8776000</v>
      </c>
      <c r="G104" s="108">
        <v>1.4999999999999999E-2</v>
      </c>
      <c r="H104" s="105">
        <v>8907640</v>
      </c>
      <c r="I104" s="108">
        <v>2.5000000000000001E-2</v>
      </c>
      <c r="J104" s="105">
        <v>8995400</v>
      </c>
      <c r="K104" s="109">
        <v>100</v>
      </c>
      <c r="L104" s="107">
        <v>877630000</v>
      </c>
      <c r="M104" s="109">
        <v>134</v>
      </c>
      <c r="N104" s="113">
        <v>1173071390</v>
      </c>
      <c r="O104" s="113">
        <f t="shared" ref="O104" si="89">L104+N104</f>
        <v>2050701390</v>
      </c>
      <c r="P104" s="107">
        <f t="shared" si="78"/>
        <v>816400000</v>
      </c>
      <c r="Q104" s="107">
        <f t="shared" si="76"/>
        <v>864485960</v>
      </c>
      <c r="R104" s="107">
        <f t="shared" si="77"/>
        <v>13144040</v>
      </c>
      <c r="S104" s="107">
        <f t="shared" si="80"/>
        <v>1091229200</v>
      </c>
      <c r="T104" s="107">
        <f t="shared" si="81"/>
        <v>1155502599.8800001</v>
      </c>
      <c r="U104" s="107">
        <f t="shared" si="82"/>
        <v>17568790.119999886</v>
      </c>
      <c r="V104" s="107">
        <f t="shared" si="83"/>
        <v>30712830.119999886</v>
      </c>
    </row>
    <row r="105" spans="2:22" ht="22.5" customHeight="1" x14ac:dyDescent="0.25">
      <c r="B105" s="100" t="s">
        <v>320</v>
      </c>
      <c r="C105" s="105">
        <v>7762000</v>
      </c>
      <c r="D105" s="272">
        <v>1303239800</v>
      </c>
      <c r="E105" s="114">
        <v>0.13059999999999999</v>
      </c>
      <c r="F105" s="105">
        <v>8776000</v>
      </c>
      <c r="G105" s="108"/>
      <c r="H105" s="105"/>
      <c r="I105" s="108"/>
      <c r="J105" s="105"/>
      <c r="K105" s="276">
        <v>64</v>
      </c>
      <c r="L105" s="273">
        <v>561645900.80000007</v>
      </c>
      <c r="M105" s="276">
        <v>109</v>
      </c>
      <c r="N105" s="272">
        <v>953745876.80000007</v>
      </c>
      <c r="O105" s="272">
        <f t="shared" ref="O105" si="90">L105+N105</f>
        <v>1515391777.6000001</v>
      </c>
      <c r="P105" s="272">
        <f>L105/(1+0.1028)</f>
        <v>509290805.94849479</v>
      </c>
      <c r="Q105" s="272">
        <f t="shared" si="76"/>
        <v>539288034.41886115</v>
      </c>
      <c r="R105" s="272">
        <f t="shared" si="77"/>
        <v>22357866.381138921</v>
      </c>
      <c r="S105" s="272">
        <f>N105/(1+0.1028)</f>
        <v>864840294.52303231</v>
      </c>
      <c r="T105" s="272">
        <f>(S105*T7)+S105</f>
        <v>915779387.87043893</v>
      </c>
      <c r="U105" s="272">
        <f t="shared" si="82"/>
        <v>37966488.929561138</v>
      </c>
      <c r="V105" s="272">
        <f t="shared" si="83"/>
        <v>60324355.310700059</v>
      </c>
    </row>
    <row r="106" spans="2:22" ht="22.5" customHeight="1" x14ac:dyDescent="0.25">
      <c r="B106" s="100" t="s">
        <v>321</v>
      </c>
      <c r="C106" s="105">
        <v>7762000</v>
      </c>
      <c r="D106" s="272"/>
      <c r="E106" s="114">
        <v>7.4999999999999997E-2</v>
      </c>
      <c r="F106" s="105">
        <v>8344000</v>
      </c>
      <c r="G106" s="108">
        <v>1.4999999999999999E-2</v>
      </c>
      <c r="H106" s="105">
        <v>8469160</v>
      </c>
      <c r="I106" s="108">
        <v>2.5000000000000001E-2</v>
      </c>
      <c r="J106" s="105">
        <v>8552600</v>
      </c>
      <c r="K106" s="276"/>
      <c r="L106" s="273"/>
      <c r="M106" s="276"/>
      <c r="N106" s="272"/>
      <c r="O106" s="272"/>
      <c r="P106" s="272">
        <f>L106/(1+E106)</f>
        <v>0</v>
      </c>
      <c r="Q106" s="272">
        <f t="shared" si="76"/>
        <v>0</v>
      </c>
      <c r="R106" s="272">
        <f t="shared" si="77"/>
        <v>0</v>
      </c>
      <c r="S106" s="272"/>
      <c r="T106" s="272"/>
      <c r="U106" s="272"/>
      <c r="V106" s="272"/>
    </row>
    <row r="107" spans="2:22" ht="22.5" customHeight="1" x14ac:dyDescent="0.25">
      <c r="B107" s="100" t="s">
        <v>322</v>
      </c>
      <c r="C107" s="105">
        <v>7370000</v>
      </c>
      <c r="D107" s="113"/>
      <c r="E107" s="114">
        <v>7.4999999999999997E-2</v>
      </c>
      <c r="F107" s="105">
        <v>7923000</v>
      </c>
      <c r="G107" s="108"/>
      <c r="H107" s="105"/>
      <c r="I107" s="108"/>
      <c r="J107" s="105"/>
      <c r="K107" s="109"/>
      <c r="L107" s="107"/>
      <c r="M107" s="109"/>
      <c r="N107" s="113"/>
      <c r="O107" s="113"/>
      <c r="P107" s="107">
        <f>L107/(1+E107)</f>
        <v>0</v>
      </c>
      <c r="Q107" s="107">
        <f t="shared" si="76"/>
        <v>0</v>
      </c>
      <c r="R107" s="107">
        <f t="shared" si="77"/>
        <v>0</v>
      </c>
      <c r="S107" s="107">
        <f>N107/(1+E107)</f>
        <v>0</v>
      </c>
      <c r="T107" s="107">
        <f t="shared" ref="T107:T110" si="91">(S107*$T$7)+S107</f>
        <v>0</v>
      </c>
      <c r="U107" s="107">
        <f>N107-T107</f>
        <v>0</v>
      </c>
      <c r="V107" s="107">
        <f>R107+U107</f>
        <v>0</v>
      </c>
    </row>
    <row r="108" spans="2:22" ht="22.5" customHeight="1" x14ac:dyDescent="0.25">
      <c r="B108" s="100" t="s">
        <v>323</v>
      </c>
      <c r="C108" s="105">
        <v>8164000</v>
      </c>
      <c r="D108" s="105">
        <v>1898946400</v>
      </c>
      <c r="E108" s="114">
        <v>7.4999999999999997E-2</v>
      </c>
      <c r="F108" s="105">
        <v>8776000</v>
      </c>
      <c r="G108" s="108">
        <v>1.4999999999999999E-2</v>
      </c>
      <c r="H108" s="105">
        <v>8907640</v>
      </c>
      <c r="I108" s="108">
        <v>2.5000000000000001E-2</v>
      </c>
      <c r="J108" s="105">
        <v>8995400</v>
      </c>
      <c r="K108" s="109">
        <v>80</v>
      </c>
      <c r="L108" s="107">
        <v>663142000</v>
      </c>
      <c r="M108" s="109">
        <v>147</v>
      </c>
      <c r="N108" s="113">
        <v>1223637240</v>
      </c>
      <c r="O108" s="113">
        <f t="shared" ref="O108" si="92">L108+N108</f>
        <v>1886779240</v>
      </c>
      <c r="P108" s="107">
        <f>L108/(1+E108)</f>
        <v>616876279.06976748</v>
      </c>
      <c r="Q108" s="107">
        <f t="shared" si="76"/>
        <v>653210291.90697682</v>
      </c>
      <c r="R108" s="107">
        <f t="shared" si="77"/>
        <v>9931708.093023181</v>
      </c>
      <c r="S108" s="107">
        <f>N108/(1+E108)</f>
        <v>1138267200</v>
      </c>
      <c r="T108" s="107">
        <f t="shared" si="91"/>
        <v>1205311138.0799999</v>
      </c>
      <c r="U108" s="107">
        <f>N108-T108</f>
        <v>18326101.920000076</v>
      </c>
      <c r="V108" s="107">
        <f>R108+U108</f>
        <v>28257810.013023257</v>
      </c>
    </row>
    <row r="109" spans="2:22" ht="22.5" customHeight="1" x14ac:dyDescent="0.25">
      <c r="B109" s="100" t="s">
        <v>324</v>
      </c>
      <c r="C109" s="105">
        <v>7762000</v>
      </c>
      <c r="D109" s="105">
        <v>772319000</v>
      </c>
      <c r="E109" s="114">
        <v>7.4999999999999997E-2</v>
      </c>
      <c r="F109" s="105">
        <v>8344000</v>
      </c>
      <c r="G109" s="108">
        <v>1.4999999999999999E-2</v>
      </c>
      <c r="H109" s="105">
        <v>8469160</v>
      </c>
      <c r="I109" s="108">
        <v>2.5000000000000001E-2</v>
      </c>
      <c r="J109" s="105">
        <v>8552600</v>
      </c>
      <c r="K109" s="109">
        <v>36</v>
      </c>
      <c r="L109" s="107">
        <v>296389400</v>
      </c>
      <c r="M109" s="109">
        <v>71</v>
      </c>
      <c r="N109" s="113">
        <v>589627352</v>
      </c>
      <c r="O109" s="113">
        <f t="shared" ref="O109" si="93">L109+N109</f>
        <v>886016752</v>
      </c>
      <c r="P109" s="107">
        <f>L109/(1+E109)</f>
        <v>275711069.76744187</v>
      </c>
      <c r="Q109" s="107">
        <f t="shared" si="76"/>
        <v>291950451.77674419</v>
      </c>
      <c r="R109" s="107">
        <f t="shared" si="77"/>
        <v>4438948.2232558131</v>
      </c>
      <c r="S109" s="107">
        <f>N109/(1+E109)</f>
        <v>548490560</v>
      </c>
      <c r="T109" s="107">
        <f t="shared" si="91"/>
        <v>580796653.98399997</v>
      </c>
      <c r="U109" s="107">
        <f>N109-T109</f>
        <v>8830698.0160000324</v>
      </c>
      <c r="V109" s="107">
        <f>R109+U109</f>
        <v>13269646.239255846</v>
      </c>
    </row>
    <row r="110" spans="2:22" ht="22.5" customHeight="1" x14ac:dyDescent="0.25">
      <c r="B110" s="100" t="s">
        <v>325</v>
      </c>
      <c r="C110" s="105">
        <v>7762000</v>
      </c>
      <c r="D110" s="105">
        <v>318242000</v>
      </c>
      <c r="E110" s="114">
        <v>7.4999999999999997E-2</v>
      </c>
      <c r="F110" s="105">
        <v>8344000</v>
      </c>
      <c r="G110" s="108">
        <v>1.4999999999999999E-2</v>
      </c>
      <c r="H110" s="105">
        <v>8469160</v>
      </c>
      <c r="I110" s="108">
        <v>2.5000000000000001E-2</v>
      </c>
      <c r="J110" s="105">
        <v>8552600</v>
      </c>
      <c r="K110" s="109">
        <v>19</v>
      </c>
      <c r="L110" s="107">
        <v>158538850</v>
      </c>
      <c r="M110" s="109">
        <v>40</v>
      </c>
      <c r="N110" s="113">
        <v>333766000</v>
      </c>
      <c r="O110" s="113">
        <f t="shared" ref="O110" si="94">L110+N110</f>
        <v>492304850</v>
      </c>
      <c r="P110" s="107">
        <f>L110/(1+E110)</f>
        <v>147478000</v>
      </c>
      <c r="Q110" s="107">
        <f t="shared" si="76"/>
        <v>156164454.19999999</v>
      </c>
      <c r="R110" s="107">
        <f t="shared" si="77"/>
        <v>2374395.8000000119</v>
      </c>
      <c r="S110" s="107">
        <f>N110/(1+E110)</f>
        <v>310480000</v>
      </c>
      <c r="T110" s="107">
        <f t="shared" si="91"/>
        <v>328767272</v>
      </c>
      <c r="U110" s="107">
        <f>N110-T110</f>
        <v>4998728</v>
      </c>
      <c r="V110" s="107">
        <f>R110+U110</f>
        <v>7373123.8000000119</v>
      </c>
    </row>
    <row r="111" spans="2:22" ht="22.5" customHeight="1" x14ac:dyDescent="0.25">
      <c r="B111" s="100" t="s">
        <v>326</v>
      </c>
      <c r="C111" s="105">
        <v>14249000</v>
      </c>
      <c r="D111" s="272">
        <v>2517320800</v>
      </c>
      <c r="E111" s="114">
        <v>0.17</v>
      </c>
      <c r="F111" s="105">
        <v>16671000</v>
      </c>
      <c r="G111" s="108"/>
      <c r="H111" s="105"/>
      <c r="I111" s="108"/>
      <c r="J111" s="105"/>
      <c r="K111" s="276">
        <v>99</v>
      </c>
      <c r="L111" s="273">
        <v>1637461669.9999998</v>
      </c>
      <c r="M111" s="276">
        <v>112</v>
      </c>
      <c r="N111" s="272">
        <v>1860063321.9999998</v>
      </c>
      <c r="O111" s="272">
        <f t="shared" ref="O111" si="95">L111+N111</f>
        <v>3497524991.9999995</v>
      </c>
      <c r="P111" s="272">
        <f>L111/(1+0.1067)</f>
        <v>1479589473.208638</v>
      </c>
      <c r="Q111" s="272">
        <f t="shared" si="76"/>
        <v>1566737293.1806266</v>
      </c>
      <c r="R111" s="272">
        <f t="shared" si="77"/>
        <v>70724376.819373131</v>
      </c>
      <c r="S111" s="272">
        <f>N111/(1+0.1067)</f>
        <v>1680729485.8588595</v>
      </c>
      <c r="T111" s="272">
        <f>(S111*T7)+S111</f>
        <v>1779724452.5759463</v>
      </c>
      <c r="U111" s="272">
        <f>N111-T111</f>
        <v>80338869.424053431</v>
      </c>
      <c r="V111" s="272">
        <f>R111+U111</f>
        <v>151063246.24342656</v>
      </c>
    </row>
    <row r="112" spans="2:22" ht="22.5" customHeight="1" x14ac:dyDescent="0.25">
      <c r="B112" s="100" t="s">
        <v>327</v>
      </c>
      <c r="C112" s="105">
        <v>14249000</v>
      </c>
      <c r="D112" s="272"/>
      <c r="E112" s="114">
        <v>7.4999999999999997E-2</v>
      </c>
      <c r="F112" s="105">
        <v>15318000</v>
      </c>
      <c r="G112" s="108">
        <v>0.01</v>
      </c>
      <c r="H112" s="105">
        <v>15471180</v>
      </c>
      <c r="I112" s="108"/>
      <c r="J112" s="105"/>
      <c r="K112" s="276"/>
      <c r="L112" s="273"/>
      <c r="M112" s="276"/>
      <c r="N112" s="272"/>
      <c r="O112" s="272"/>
      <c r="P112" s="272">
        <f t="shared" ref="P112:P119" si="96">L112/(1+E112)</f>
        <v>0</v>
      </c>
      <c r="Q112" s="272">
        <f t="shared" si="76"/>
        <v>0</v>
      </c>
      <c r="R112" s="272">
        <f t="shared" si="77"/>
        <v>0</v>
      </c>
      <c r="S112" s="272"/>
      <c r="T112" s="272"/>
      <c r="U112" s="272"/>
      <c r="V112" s="272"/>
    </row>
    <row r="113" spans="2:22" ht="22.5" customHeight="1" x14ac:dyDescent="0.25">
      <c r="B113" s="100" t="s">
        <v>328</v>
      </c>
      <c r="C113" s="105">
        <v>13257000</v>
      </c>
      <c r="D113" s="272"/>
      <c r="E113" s="114">
        <v>7.4999999999999997E-2</v>
      </c>
      <c r="F113" s="105">
        <v>14251000</v>
      </c>
      <c r="G113" s="108">
        <v>0.01</v>
      </c>
      <c r="H113" s="105">
        <v>14393510</v>
      </c>
      <c r="I113" s="108"/>
      <c r="J113" s="105"/>
      <c r="K113" s="276"/>
      <c r="L113" s="273"/>
      <c r="M113" s="276"/>
      <c r="N113" s="272"/>
      <c r="O113" s="272"/>
      <c r="P113" s="272">
        <f t="shared" si="96"/>
        <v>0</v>
      </c>
      <c r="Q113" s="272">
        <f t="shared" si="76"/>
        <v>0</v>
      </c>
      <c r="R113" s="272">
        <f t="shared" si="77"/>
        <v>0</v>
      </c>
      <c r="S113" s="272"/>
      <c r="T113" s="272"/>
      <c r="U113" s="272"/>
      <c r="V113" s="272"/>
    </row>
    <row r="114" spans="2:22" ht="22.5" customHeight="1" x14ac:dyDescent="0.25">
      <c r="B114" s="100" t="s">
        <v>329</v>
      </c>
      <c r="C114" s="105">
        <v>7370000</v>
      </c>
      <c r="D114" s="105">
        <v>232750000</v>
      </c>
      <c r="E114" s="114">
        <v>0.08</v>
      </c>
      <c r="F114" s="105">
        <v>7960000</v>
      </c>
      <c r="G114" s="108">
        <v>0.02</v>
      </c>
      <c r="H114" s="105">
        <v>8119200</v>
      </c>
      <c r="I114" s="108"/>
      <c r="J114" s="105"/>
      <c r="K114" s="109">
        <v>11</v>
      </c>
      <c r="L114" s="107">
        <v>127357627.04000001</v>
      </c>
      <c r="M114" s="109">
        <v>13</v>
      </c>
      <c r="N114" s="113">
        <v>119397774.82000001</v>
      </c>
      <c r="O114" s="113">
        <f t="shared" ref="O114" si="97">L114+N114</f>
        <v>246755401.86000001</v>
      </c>
      <c r="P114" s="107">
        <f t="shared" si="96"/>
        <v>117923728.74074075</v>
      </c>
      <c r="Q114" s="107">
        <f t="shared" si="76"/>
        <v>124869436.36357038</v>
      </c>
      <c r="R114" s="107">
        <f t="shared" si="77"/>
        <v>2488190.6764296293</v>
      </c>
      <c r="S114" s="107">
        <f t="shared" ref="S114:S119" si="98">N114/(1+E114)</f>
        <v>110553495.2037037</v>
      </c>
      <c r="T114" s="107">
        <f t="shared" ref="T114:T119" si="99">(S114*$T$7)+S114</f>
        <v>117065096.07120185</v>
      </c>
      <c r="U114" s="107">
        <f t="shared" ref="U114:U119" si="100">N114-T114</f>
        <v>2332678.7487981617</v>
      </c>
      <c r="V114" s="107">
        <f t="shared" ref="V114:V119" si="101">R114+U114</f>
        <v>4820869.4252277911</v>
      </c>
    </row>
    <row r="115" spans="2:22" ht="22.5" customHeight="1" x14ac:dyDescent="0.25">
      <c r="B115" s="100" t="s">
        <v>330</v>
      </c>
      <c r="C115" s="105">
        <v>7370000</v>
      </c>
      <c r="D115" s="105">
        <v>2770196400</v>
      </c>
      <c r="E115" s="114">
        <v>0.08</v>
      </c>
      <c r="F115" s="105">
        <v>7960000</v>
      </c>
      <c r="G115" s="108">
        <v>0.02</v>
      </c>
      <c r="H115" s="105">
        <v>8119200</v>
      </c>
      <c r="I115" s="108"/>
      <c r="J115" s="105"/>
      <c r="K115" s="109">
        <v>187</v>
      </c>
      <c r="L115" s="107">
        <v>1478935200.0000002</v>
      </c>
      <c r="M115" s="109">
        <v>115</v>
      </c>
      <c r="N115" s="113">
        <v>931273200.00000012</v>
      </c>
      <c r="O115" s="113">
        <f t="shared" ref="O115" si="102">L115+N115</f>
        <v>2410208400.0000005</v>
      </c>
      <c r="P115" s="107">
        <f t="shared" si="96"/>
        <v>1369384444.4444447</v>
      </c>
      <c r="Q115" s="107">
        <f t="shared" si="76"/>
        <v>1450041188.2222223</v>
      </c>
      <c r="R115" s="107">
        <f t="shared" si="77"/>
        <v>28894011.77777791</v>
      </c>
      <c r="S115" s="107">
        <f t="shared" si="98"/>
        <v>862290000</v>
      </c>
      <c r="T115" s="107">
        <f t="shared" si="99"/>
        <v>913078881</v>
      </c>
      <c r="U115" s="107">
        <f t="shared" si="100"/>
        <v>18194319.000000119</v>
      </c>
      <c r="V115" s="107">
        <f t="shared" si="101"/>
        <v>47088330.777778029</v>
      </c>
    </row>
    <row r="116" spans="2:22" ht="22.5" customHeight="1" x14ac:dyDescent="0.25">
      <c r="B116" s="100" t="s">
        <v>331</v>
      </c>
      <c r="C116" s="105">
        <v>7370000</v>
      </c>
      <c r="D116" s="105">
        <v>0</v>
      </c>
      <c r="E116" s="114">
        <v>7.4999999999999997E-2</v>
      </c>
      <c r="F116" s="105">
        <v>7923000</v>
      </c>
      <c r="G116" s="108"/>
      <c r="H116" s="105"/>
      <c r="I116" s="108"/>
      <c r="J116" s="105"/>
      <c r="K116" s="109">
        <v>22</v>
      </c>
      <c r="L116" s="107">
        <v>174306000</v>
      </c>
      <c r="M116" s="109">
        <v>20</v>
      </c>
      <c r="N116" s="113">
        <v>158460000</v>
      </c>
      <c r="O116" s="113">
        <f t="shared" ref="O116" si="103">L116+N116</f>
        <v>332766000</v>
      </c>
      <c r="P116" s="107">
        <f t="shared" si="96"/>
        <v>162145116.27906978</v>
      </c>
      <c r="Q116" s="107">
        <f t="shared" si="76"/>
        <v>171695463.62790698</v>
      </c>
      <c r="R116" s="107">
        <f t="shared" si="77"/>
        <v>2610536.3720930219</v>
      </c>
      <c r="S116" s="107">
        <f t="shared" si="98"/>
        <v>147404651.16279072</v>
      </c>
      <c r="T116" s="107">
        <f t="shared" si="99"/>
        <v>156086785.1162791</v>
      </c>
      <c r="U116" s="107">
        <f t="shared" si="100"/>
        <v>2373214.8837209046</v>
      </c>
      <c r="V116" s="107">
        <f t="shared" si="101"/>
        <v>4983751.2558139265</v>
      </c>
    </row>
    <row r="117" spans="2:22" ht="22.5" customHeight="1" x14ac:dyDescent="0.25">
      <c r="B117" s="100" t="s">
        <v>332</v>
      </c>
      <c r="C117" s="105">
        <v>7370000</v>
      </c>
      <c r="D117" s="105">
        <v>0</v>
      </c>
      <c r="E117" s="114">
        <v>7.4999999999999997E-2</v>
      </c>
      <c r="F117" s="105">
        <v>7923000</v>
      </c>
      <c r="G117" s="108"/>
      <c r="H117" s="105"/>
      <c r="I117" s="108"/>
      <c r="J117" s="105"/>
      <c r="K117" s="109">
        <v>20</v>
      </c>
      <c r="L117" s="107">
        <v>158460000</v>
      </c>
      <c r="M117" s="109">
        <v>38</v>
      </c>
      <c r="N117" s="113">
        <v>301074000</v>
      </c>
      <c r="O117" s="113">
        <f t="shared" ref="O117" si="104">L117+N117</f>
        <v>459534000</v>
      </c>
      <c r="P117" s="107">
        <f t="shared" si="96"/>
        <v>147404651.16279072</v>
      </c>
      <c r="Q117" s="107">
        <f t="shared" si="76"/>
        <v>156086785.1162791</v>
      </c>
      <c r="R117" s="107">
        <f t="shared" si="77"/>
        <v>2373214.8837209046</v>
      </c>
      <c r="S117" s="107">
        <f t="shared" si="98"/>
        <v>280068837.20930237</v>
      </c>
      <c r="T117" s="107">
        <f t="shared" si="99"/>
        <v>296564891.72093028</v>
      </c>
      <c r="U117" s="107">
        <f t="shared" si="100"/>
        <v>4509108.2790697217</v>
      </c>
      <c r="V117" s="107">
        <f t="shared" si="101"/>
        <v>6882323.1627906263</v>
      </c>
    </row>
    <row r="118" spans="2:22" ht="22.5" customHeight="1" x14ac:dyDescent="0.25">
      <c r="B118" s="100" t="s">
        <v>333</v>
      </c>
      <c r="C118" s="105">
        <v>6773000</v>
      </c>
      <c r="D118" s="105">
        <v>472416750</v>
      </c>
      <c r="E118" s="114">
        <v>0.1</v>
      </c>
      <c r="F118" s="105">
        <v>7450000</v>
      </c>
      <c r="G118" s="108">
        <v>0.02</v>
      </c>
      <c r="H118" s="105">
        <v>7599000</v>
      </c>
      <c r="I118" s="108"/>
      <c r="J118" s="105"/>
      <c r="K118" s="109">
        <v>29</v>
      </c>
      <c r="L118" s="107">
        <v>231492633.00000003</v>
      </c>
      <c r="M118" s="109">
        <v>29</v>
      </c>
      <c r="N118" s="113">
        <v>231492633.33333337</v>
      </c>
      <c r="O118" s="113">
        <f t="shared" ref="O118" si="105">L118+N118</f>
        <v>462985266.33333337</v>
      </c>
      <c r="P118" s="107">
        <f t="shared" si="96"/>
        <v>210447848.18181819</v>
      </c>
      <c r="Q118" s="107">
        <f t="shared" si="76"/>
        <v>222843226.43972728</v>
      </c>
      <c r="R118" s="107">
        <f t="shared" si="77"/>
        <v>8649406.5602727532</v>
      </c>
      <c r="S118" s="107">
        <f t="shared" si="98"/>
        <v>210447848.4848485</v>
      </c>
      <c r="T118" s="107">
        <f t="shared" si="99"/>
        <v>222843226.76060608</v>
      </c>
      <c r="U118" s="107">
        <f t="shared" si="100"/>
        <v>8649406.5727272928</v>
      </c>
      <c r="V118" s="107">
        <f t="shared" si="101"/>
        <v>17298813.133000046</v>
      </c>
    </row>
    <row r="119" spans="2:22" ht="22.5" customHeight="1" x14ac:dyDescent="0.25">
      <c r="B119" s="100" t="s">
        <v>334</v>
      </c>
      <c r="C119" s="105">
        <v>7370000</v>
      </c>
      <c r="D119" s="105">
        <v>1566862000</v>
      </c>
      <c r="E119" s="114">
        <v>0.08</v>
      </c>
      <c r="F119" s="105">
        <v>7960000</v>
      </c>
      <c r="G119" s="108">
        <v>0.02</v>
      </c>
      <c r="H119" s="105">
        <v>8119200</v>
      </c>
      <c r="I119" s="108"/>
      <c r="J119" s="105"/>
      <c r="K119" s="109">
        <v>138</v>
      </c>
      <c r="L119" s="107">
        <v>1098424800.0000002</v>
      </c>
      <c r="M119" s="109">
        <v>146</v>
      </c>
      <c r="N119" s="113">
        <v>1159435944.0000002</v>
      </c>
      <c r="O119" s="113">
        <f t="shared" ref="O119" si="106">L119+N119</f>
        <v>2257860744.0000005</v>
      </c>
      <c r="P119" s="107">
        <f t="shared" si="96"/>
        <v>1017060000.0000001</v>
      </c>
      <c r="Q119" s="107">
        <f t="shared" si="76"/>
        <v>1076964834.0000002</v>
      </c>
      <c r="R119" s="107">
        <f t="shared" si="77"/>
        <v>21459966</v>
      </c>
      <c r="S119" s="107">
        <f t="shared" si="98"/>
        <v>1073551800.0000001</v>
      </c>
      <c r="T119" s="107">
        <f t="shared" si="99"/>
        <v>1136784001.0200002</v>
      </c>
      <c r="U119" s="107">
        <f t="shared" si="100"/>
        <v>22651942.980000019</v>
      </c>
      <c r="V119" s="107">
        <f t="shared" si="101"/>
        <v>44111908.980000019</v>
      </c>
    </row>
    <row r="120" spans="2:22" ht="22.5" customHeight="1" x14ac:dyDescent="0.25">
      <c r="B120" s="101" t="s">
        <v>530</v>
      </c>
      <c r="C120" s="225"/>
      <c r="D120" s="105"/>
      <c r="E120" s="114"/>
      <c r="F120" s="105"/>
      <c r="G120" s="108"/>
      <c r="H120" s="105"/>
      <c r="I120" s="108"/>
      <c r="J120" s="105"/>
      <c r="K120" s="109"/>
      <c r="L120" s="107"/>
      <c r="M120" s="109"/>
      <c r="N120" s="113"/>
      <c r="O120" s="113"/>
      <c r="P120" s="107"/>
      <c r="Q120" s="107"/>
      <c r="R120" s="107"/>
      <c r="S120" s="102"/>
      <c r="T120" s="102"/>
      <c r="U120" s="102"/>
      <c r="V120" s="102"/>
    </row>
    <row r="121" spans="2:22" ht="22.5" customHeight="1" x14ac:dyDescent="0.25">
      <c r="B121" s="100" t="s">
        <v>345</v>
      </c>
      <c r="C121" s="105">
        <v>28128000</v>
      </c>
      <c r="D121" s="105">
        <v>316440000</v>
      </c>
      <c r="E121" s="114">
        <v>7.4999999999999997E-2</v>
      </c>
      <c r="F121" s="105">
        <v>30238000</v>
      </c>
      <c r="G121" s="108">
        <v>0.02</v>
      </c>
      <c r="H121" s="105">
        <v>30842760</v>
      </c>
      <c r="I121" s="108"/>
      <c r="J121" s="105"/>
      <c r="K121" s="109">
        <v>9.5</v>
      </c>
      <c r="L121" s="107">
        <v>0</v>
      </c>
      <c r="M121" s="109">
        <v>14.5</v>
      </c>
      <c r="N121" s="113">
        <v>423326400</v>
      </c>
      <c r="O121" s="113">
        <f t="shared" ref="O121" si="107">L121+N121</f>
        <v>423326400</v>
      </c>
      <c r="P121" s="107">
        <f t="shared" ref="P121:P139" si="108">L121/(1+E121)</f>
        <v>0</v>
      </c>
      <c r="Q121" s="107">
        <f t="shared" ref="Q121:Q139" si="109">(P121*$Q$7)+P121</f>
        <v>0</v>
      </c>
      <c r="R121" s="107">
        <f t="shared" ref="R121:R139" si="110">L121-Q121</f>
        <v>0</v>
      </c>
      <c r="S121" s="107">
        <f t="shared" ref="S121:S139" si="111">N121/(1+E121)</f>
        <v>393792000</v>
      </c>
      <c r="T121" s="107">
        <f t="shared" ref="T121:T139" si="112">(S121*$T$7)+S121</f>
        <v>416986348.80000001</v>
      </c>
      <c r="U121" s="107">
        <f t="shared" ref="U121:U139" si="113">N121-T121</f>
        <v>6340051.1999999881</v>
      </c>
      <c r="V121" s="107">
        <f t="shared" ref="V121:V139" si="114">R121+U121</f>
        <v>6340051.1999999881</v>
      </c>
    </row>
    <row r="122" spans="2:22" ht="22.5" customHeight="1" x14ac:dyDescent="0.25">
      <c r="B122" s="100" t="s">
        <v>346</v>
      </c>
      <c r="C122" s="105">
        <v>7918000</v>
      </c>
      <c r="D122" s="105"/>
      <c r="E122" s="114">
        <v>7.4999999999999997E-2</v>
      </c>
      <c r="F122" s="105">
        <v>8512000</v>
      </c>
      <c r="G122" s="108"/>
      <c r="H122" s="105"/>
      <c r="I122" s="108"/>
      <c r="J122" s="105"/>
      <c r="K122" s="109">
        <v>0</v>
      </c>
      <c r="L122" s="107">
        <v>0</v>
      </c>
      <c r="M122" s="109">
        <v>0</v>
      </c>
      <c r="N122" s="113">
        <v>0</v>
      </c>
      <c r="O122" s="113">
        <f t="shared" ref="O122" si="115">L122+N122</f>
        <v>0</v>
      </c>
      <c r="P122" s="107">
        <f t="shared" si="108"/>
        <v>0</v>
      </c>
      <c r="Q122" s="107">
        <f t="shared" si="109"/>
        <v>0</v>
      </c>
      <c r="R122" s="107">
        <f t="shared" si="110"/>
        <v>0</v>
      </c>
      <c r="S122" s="107">
        <f t="shared" si="111"/>
        <v>0</v>
      </c>
      <c r="T122" s="107">
        <f t="shared" si="112"/>
        <v>0</v>
      </c>
      <c r="U122" s="107">
        <f t="shared" si="113"/>
        <v>0</v>
      </c>
      <c r="V122" s="107">
        <f t="shared" si="114"/>
        <v>0</v>
      </c>
    </row>
    <row r="123" spans="2:22" ht="22.5" customHeight="1" x14ac:dyDescent="0.25">
      <c r="B123" s="100" t="s">
        <v>347</v>
      </c>
      <c r="C123" s="105">
        <v>8969000</v>
      </c>
      <c r="D123" s="105">
        <v>487016700</v>
      </c>
      <c r="E123" s="114">
        <v>7.4999999999999997E-2</v>
      </c>
      <c r="F123" s="105">
        <v>9642000</v>
      </c>
      <c r="G123" s="108">
        <v>1.4999999999999999E-2</v>
      </c>
      <c r="H123" s="105">
        <v>9786630</v>
      </c>
      <c r="I123" s="108">
        <v>2.5000000000000001E-2</v>
      </c>
      <c r="J123" s="105">
        <v>9883050</v>
      </c>
      <c r="K123" s="109">
        <v>28</v>
      </c>
      <c r="L123" s="107">
        <v>269966900</v>
      </c>
      <c r="M123" s="109">
        <v>28</v>
      </c>
      <c r="N123" s="113">
        <v>269966900</v>
      </c>
      <c r="O123" s="113">
        <f t="shared" ref="O123" si="116">L123+N123</f>
        <v>539933800</v>
      </c>
      <c r="P123" s="107">
        <f t="shared" si="108"/>
        <v>251132000</v>
      </c>
      <c r="Q123" s="107">
        <f t="shared" si="109"/>
        <v>265923674.80000001</v>
      </c>
      <c r="R123" s="107">
        <f t="shared" si="110"/>
        <v>4043225.1999999881</v>
      </c>
      <c r="S123" s="107">
        <f t="shared" si="111"/>
        <v>251132000</v>
      </c>
      <c r="T123" s="107">
        <f t="shared" si="112"/>
        <v>265923674.80000001</v>
      </c>
      <c r="U123" s="107">
        <f t="shared" si="113"/>
        <v>4043225.1999999881</v>
      </c>
      <c r="V123" s="107">
        <f t="shared" si="114"/>
        <v>8086450.3999999762</v>
      </c>
    </row>
    <row r="124" spans="2:22" ht="22.5" customHeight="1" x14ac:dyDescent="0.25">
      <c r="B124" s="100" t="s">
        <v>348</v>
      </c>
      <c r="C124" s="105">
        <v>8500000</v>
      </c>
      <c r="D124" s="105">
        <v>0</v>
      </c>
      <c r="E124" s="114">
        <v>0</v>
      </c>
      <c r="F124" s="105">
        <v>8500000</v>
      </c>
      <c r="G124" s="108"/>
      <c r="H124" s="105"/>
      <c r="I124" s="108"/>
      <c r="J124" s="105"/>
      <c r="K124" s="109">
        <v>0</v>
      </c>
      <c r="L124" s="107">
        <v>0</v>
      </c>
      <c r="M124" s="109">
        <v>15</v>
      </c>
      <c r="N124" s="113">
        <v>127500000</v>
      </c>
      <c r="O124" s="113">
        <f t="shared" ref="O124" si="117">L124+N124</f>
        <v>127500000</v>
      </c>
      <c r="P124" s="107">
        <f t="shared" si="108"/>
        <v>0</v>
      </c>
      <c r="Q124" s="107">
        <f t="shared" si="109"/>
        <v>0</v>
      </c>
      <c r="R124" s="107">
        <f t="shared" si="110"/>
        <v>0</v>
      </c>
      <c r="S124" s="107">
        <f t="shared" si="111"/>
        <v>127500000</v>
      </c>
      <c r="T124" s="107">
        <f t="shared" si="112"/>
        <v>135009750</v>
      </c>
      <c r="U124" s="107">
        <f t="shared" si="113"/>
        <v>-7509750</v>
      </c>
      <c r="V124" s="107">
        <f t="shared" si="114"/>
        <v>-7509750</v>
      </c>
    </row>
    <row r="125" spans="2:22" ht="22.5" customHeight="1" x14ac:dyDescent="0.25">
      <c r="B125" s="100" t="s">
        <v>349</v>
      </c>
      <c r="C125" s="105">
        <v>8500000</v>
      </c>
      <c r="D125" s="105">
        <v>0</v>
      </c>
      <c r="E125" s="114">
        <v>0</v>
      </c>
      <c r="F125" s="105">
        <v>8500000</v>
      </c>
      <c r="G125" s="108"/>
      <c r="H125" s="105"/>
      <c r="I125" s="108"/>
      <c r="J125" s="105"/>
      <c r="K125" s="109">
        <v>0</v>
      </c>
      <c r="L125" s="107">
        <v>0</v>
      </c>
      <c r="M125" s="109">
        <v>20</v>
      </c>
      <c r="N125" s="113">
        <v>170000000</v>
      </c>
      <c r="O125" s="113">
        <f t="shared" ref="O125" si="118">L125+N125</f>
        <v>170000000</v>
      </c>
      <c r="P125" s="107">
        <f t="shared" si="108"/>
        <v>0</v>
      </c>
      <c r="Q125" s="107">
        <f t="shared" si="109"/>
        <v>0</v>
      </c>
      <c r="R125" s="107">
        <f t="shared" si="110"/>
        <v>0</v>
      </c>
      <c r="S125" s="107">
        <f t="shared" si="111"/>
        <v>170000000</v>
      </c>
      <c r="T125" s="107">
        <f t="shared" si="112"/>
        <v>180013000</v>
      </c>
      <c r="U125" s="107">
        <f t="shared" si="113"/>
        <v>-10013000</v>
      </c>
      <c r="V125" s="107">
        <f t="shared" si="114"/>
        <v>-10013000</v>
      </c>
    </row>
    <row r="126" spans="2:22" ht="22.5" customHeight="1" x14ac:dyDescent="0.25">
      <c r="B126" s="100" t="s">
        <v>350</v>
      </c>
      <c r="C126" s="105">
        <v>6807000</v>
      </c>
      <c r="D126" s="105">
        <v>663001800</v>
      </c>
      <c r="E126" s="114">
        <v>7.4999999999999997E-2</v>
      </c>
      <c r="F126" s="105">
        <v>7318000</v>
      </c>
      <c r="G126" s="108">
        <v>1.4999999999999999E-2</v>
      </c>
      <c r="H126" s="105">
        <v>7427770</v>
      </c>
      <c r="I126" s="108">
        <v>2.5000000000000001E-2</v>
      </c>
      <c r="J126" s="105">
        <v>7500950</v>
      </c>
      <c r="K126" s="109">
        <v>52</v>
      </c>
      <c r="L126" s="107">
        <v>380511300</v>
      </c>
      <c r="M126" s="109">
        <v>58</v>
      </c>
      <c r="N126" s="113">
        <v>424416450</v>
      </c>
      <c r="O126" s="113">
        <f t="shared" ref="O126" si="119">L126+N126</f>
        <v>804927750</v>
      </c>
      <c r="P126" s="107">
        <f t="shared" si="108"/>
        <v>353964000</v>
      </c>
      <c r="Q126" s="107">
        <f t="shared" si="109"/>
        <v>374812479.60000002</v>
      </c>
      <c r="R126" s="107">
        <f t="shared" si="110"/>
        <v>5698820.3999999762</v>
      </c>
      <c r="S126" s="107">
        <f t="shared" si="111"/>
        <v>394806000</v>
      </c>
      <c r="T126" s="107">
        <f t="shared" si="112"/>
        <v>418060073.39999998</v>
      </c>
      <c r="U126" s="107">
        <f t="shared" si="113"/>
        <v>6356376.6000000238</v>
      </c>
      <c r="V126" s="107">
        <f t="shared" si="114"/>
        <v>12055197</v>
      </c>
    </row>
    <row r="127" spans="2:22" ht="22.5" customHeight="1" x14ac:dyDescent="0.25">
      <c r="B127" s="100" t="s">
        <v>351</v>
      </c>
      <c r="C127" s="105">
        <v>6699000</v>
      </c>
      <c r="D127" s="105">
        <v>478978500</v>
      </c>
      <c r="E127" s="114">
        <v>7.4999999999999997E-2</v>
      </c>
      <c r="F127" s="105">
        <v>7201000</v>
      </c>
      <c r="G127" s="108"/>
      <c r="H127" s="105"/>
      <c r="I127" s="108"/>
      <c r="J127" s="105"/>
      <c r="K127" s="109">
        <v>48</v>
      </c>
      <c r="L127" s="107">
        <v>345668400</v>
      </c>
      <c r="M127" s="109">
        <v>45</v>
      </c>
      <c r="N127" s="113">
        <v>324064125</v>
      </c>
      <c r="O127" s="113">
        <f t="shared" ref="O127" si="120">L127+N127</f>
        <v>669732525</v>
      </c>
      <c r="P127" s="107">
        <f t="shared" si="108"/>
        <v>321552000</v>
      </c>
      <c r="Q127" s="107">
        <f t="shared" si="109"/>
        <v>340491412.80000001</v>
      </c>
      <c r="R127" s="107">
        <f t="shared" si="110"/>
        <v>5176987.1999999881</v>
      </c>
      <c r="S127" s="107">
        <f t="shared" si="111"/>
        <v>301455000</v>
      </c>
      <c r="T127" s="107">
        <f t="shared" si="112"/>
        <v>319210699.5</v>
      </c>
      <c r="U127" s="107">
        <f t="shared" si="113"/>
        <v>4853425.5</v>
      </c>
      <c r="V127" s="107">
        <f t="shared" si="114"/>
        <v>10030412.699999988</v>
      </c>
    </row>
    <row r="128" spans="2:22" ht="22.5" customHeight="1" x14ac:dyDescent="0.25">
      <c r="B128" s="100" t="s">
        <v>352</v>
      </c>
      <c r="C128" s="105">
        <v>6807000</v>
      </c>
      <c r="D128" s="105">
        <v>118782150</v>
      </c>
      <c r="E128" s="114">
        <v>7.4999999999999997E-2</v>
      </c>
      <c r="F128" s="105">
        <v>7318000</v>
      </c>
      <c r="G128" s="108"/>
      <c r="H128" s="105"/>
      <c r="I128" s="108"/>
      <c r="J128" s="105"/>
      <c r="K128" s="109">
        <v>15</v>
      </c>
      <c r="L128" s="107">
        <v>109762875</v>
      </c>
      <c r="M128" s="109">
        <v>15</v>
      </c>
      <c r="N128" s="113">
        <v>109762875</v>
      </c>
      <c r="O128" s="113">
        <f t="shared" ref="O128" si="121">L128+N128</f>
        <v>219525750</v>
      </c>
      <c r="P128" s="107">
        <f t="shared" si="108"/>
        <v>102105000</v>
      </c>
      <c r="Q128" s="107">
        <f t="shared" si="109"/>
        <v>108118984.5</v>
      </c>
      <c r="R128" s="107">
        <f t="shared" si="110"/>
        <v>1643890.5</v>
      </c>
      <c r="S128" s="107">
        <f t="shared" si="111"/>
        <v>102105000</v>
      </c>
      <c r="T128" s="107">
        <f t="shared" si="112"/>
        <v>108118984.5</v>
      </c>
      <c r="U128" s="107">
        <f t="shared" si="113"/>
        <v>1643890.5</v>
      </c>
      <c r="V128" s="107">
        <f t="shared" si="114"/>
        <v>3287781</v>
      </c>
    </row>
    <row r="129" spans="2:22" ht="22.5" customHeight="1" x14ac:dyDescent="0.25">
      <c r="B129" s="100" t="s">
        <v>353</v>
      </c>
      <c r="C129" s="105">
        <v>7019000</v>
      </c>
      <c r="D129" s="105">
        <v>116515400</v>
      </c>
      <c r="E129" s="114">
        <v>7.4999999999999997E-2</v>
      </c>
      <c r="F129" s="105">
        <v>7545000</v>
      </c>
      <c r="G129" s="108">
        <v>1.4999999999999999E-2</v>
      </c>
      <c r="H129" s="105">
        <v>7658175</v>
      </c>
      <c r="I129" s="108">
        <v>2.5000000000000001E-2</v>
      </c>
      <c r="J129" s="105">
        <v>7733625</v>
      </c>
      <c r="K129" s="109">
        <v>10</v>
      </c>
      <c r="L129" s="107">
        <v>75454250</v>
      </c>
      <c r="M129" s="109">
        <v>15</v>
      </c>
      <c r="N129" s="113">
        <v>113181375</v>
      </c>
      <c r="O129" s="113">
        <f t="shared" ref="O129" si="122">L129+N129</f>
        <v>188635625</v>
      </c>
      <c r="P129" s="107">
        <f t="shared" si="108"/>
        <v>70190000</v>
      </c>
      <c r="Q129" s="107">
        <f t="shared" si="109"/>
        <v>74324191</v>
      </c>
      <c r="R129" s="107">
        <f t="shared" si="110"/>
        <v>1130059</v>
      </c>
      <c r="S129" s="107">
        <f t="shared" si="111"/>
        <v>105285000</v>
      </c>
      <c r="T129" s="107">
        <f t="shared" si="112"/>
        <v>111486286.5</v>
      </c>
      <c r="U129" s="107">
        <f t="shared" si="113"/>
        <v>1695088.5</v>
      </c>
      <c r="V129" s="107">
        <f t="shared" si="114"/>
        <v>2825147.5</v>
      </c>
    </row>
    <row r="130" spans="2:22" ht="22.5" customHeight="1" x14ac:dyDescent="0.25">
      <c r="B130" s="100" t="s">
        <v>354</v>
      </c>
      <c r="C130" s="105">
        <v>7040000</v>
      </c>
      <c r="D130" s="105">
        <v>154880000</v>
      </c>
      <c r="E130" s="114">
        <v>7.4999999999999997E-2</v>
      </c>
      <c r="F130" s="105">
        <v>7568000</v>
      </c>
      <c r="G130" s="108">
        <v>1.4999999999999999E-2</v>
      </c>
      <c r="H130" s="105">
        <v>7681520</v>
      </c>
      <c r="I130" s="108">
        <v>2.5000000000000001E-2</v>
      </c>
      <c r="J130" s="105">
        <v>7757200</v>
      </c>
      <c r="K130" s="109">
        <v>12</v>
      </c>
      <c r="L130" s="107">
        <v>90816000</v>
      </c>
      <c r="M130" s="109">
        <v>15</v>
      </c>
      <c r="N130" s="113">
        <v>113520000</v>
      </c>
      <c r="O130" s="113">
        <f t="shared" ref="O130" si="123">L130+N130</f>
        <v>204336000</v>
      </c>
      <c r="P130" s="107">
        <f t="shared" si="108"/>
        <v>84480000</v>
      </c>
      <c r="Q130" s="107">
        <f t="shared" si="109"/>
        <v>89455872</v>
      </c>
      <c r="R130" s="107">
        <f t="shared" si="110"/>
        <v>1360128</v>
      </c>
      <c r="S130" s="107">
        <f t="shared" si="111"/>
        <v>105600000</v>
      </c>
      <c r="T130" s="107">
        <f t="shared" si="112"/>
        <v>111819840</v>
      </c>
      <c r="U130" s="107">
        <f t="shared" si="113"/>
        <v>1700160</v>
      </c>
      <c r="V130" s="107">
        <f t="shared" si="114"/>
        <v>3060288</v>
      </c>
    </row>
    <row r="131" spans="2:22" ht="22.5" customHeight="1" x14ac:dyDescent="0.25">
      <c r="B131" s="100" t="s">
        <v>355</v>
      </c>
      <c r="C131" s="105">
        <v>7013000</v>
      </c>
      <c r="D131" s="105">
        <v>842962600</v>
      </c>
      <c r="E131" s="114">
        <v>7.4999999999999997E-2</v>
      </c>
      <c r="F131" s="105">
        <v>7539000</v>
      </c>
      <c r="G131" s="108">
        <v>0.02</v>
      </c>
      <c r="H131" s="105">
        <v>7689780</v>
      </c>
      <c r="I131" s="108"/>
      <c r="J131" s="105"/>
      <c r="K131" s="109">
        <v>69</v>
      </c>
      <c r="L131" s="107">
        <v>520189275</v>
      </c>
      <c r="M131" s="109">
        <v>60</v>
      </c>
      <c r="N131" s="113">
        <v>444799525</v>
      </c>
      <c r="O131" s="113">
        <f t="shared" ref="O131" si="124">L131+N131</f>
        <v>964988800</v>
      </c>
      <c r="P131" s="107">
        <f t="shared" si="108"/>
        <v>483897000</v>
      </c>
      <c r="Q131" s="107">
        <f t="shared" si="109"/>
        <v>512398533.30000001</v>
      </c>
      <c r="R131" s="107">
        <f t="shared" si="110"/>
        <v>7790741.6999999881</v>
      </c>
      <c r="S131" s="107">
        <f t="shared" si="111"/>
        <v>413767000</v>
      </c>
      <c r="T131" s="107">
        <f t="shared" si="112"/>
        <v>438137876.30000001</v>
      </c>
      <c r="U131" s="107">
        <f t="shared" si="113"/>
        <v>6661648.6999999881</v>
      </c>
      <c r="V131" s="107">
        <f t="shared" si="114"/>
        <v>14452390.399999976</v>
      </c>
    </row>
    <row r="132" spans="2:22" ht="22.5" customHeight="1" x14ac:dyDescent="0.25">
      <c r="B132" s="100" t="s">
        <v>356</v>
      </c>
      <c r="C132" s="105">
        <v>7372000</v>
      </c>
      <c r="D132" s="105">
        <v>467016200</v>
      </c>
      <c r="E132" s="114">
        <v>7.4999999999999997E-2</v>
      </c>
      <c r="F132" s="105">
        <v>7925000</v>
      </c>
      <c r="G132" s="108"/>
      <c r="H132" s="105"/>
      <c r="I132" s="108"/>
      <c r="J132" s="105"/>
      <c r="K132" s="109">
        <v>25</v>
      </c>
      <c r="L132" s="107">
        <v>198122500</v>
      </c>
      <c r="M132" s="109">
        <v>25</v>
      </c>
      <c r="N132" s="113">
        <v>198122500</v>
      </c>
      <c r="O132" s="113">
        <f t="shared" ref="O132" si="125">L132+N132</f>
        <v>396245000</v>
      </c>
      <c r="P132" s="107">
        <f t="shared" si="108"/>
        <v>184300000</v>
      </c>
      <c r="Q132" s="107">
        <f t="shared" si="109"/>
        <v>195155270</v>
      </c>
      <c r="R132" s="107">
        <f t="shared" si="110"/>
        <v>2967230</v>
      </c>
      <c r="S132" s="107">
        <f t="shared" si="111"/>
        <v>184300000</v>
      </c>
      <c r="T132" s="107">
        <f t="shared" si="112"/>
        <v>195155270</v>
      </c>
      <c r="U132" s="107">
        <f t="shared" si="113"/>
        <v>2967230</v>
      </c>
      <c r="V132" s="107">
        <f t="shared" si="114"/>
        <v>5934460</v>
      </c>
    </row>
    <row r="133" spans="2:22" ht="22.5" customHeight="1" x14ac:dyDescent="0.25">
      <c r="B133" s="100" t="s">
        <v>357</v>
      </c>
      <c r="C133" s="105">
        <v>6662000</v>
      </c>
      <c r="D133" s="105">
        <v>100596200</v>
      </c>
      <c r="E133" s="114">
        <v>7.4999999999999997E-2</v>
      </c>
      <c r="F133" s="105">
        <v>7162000</v>
      </c>
      <c r="G133" s="108"/>
      <c r="H133" s="105"/>
      <c r="I133" s="108"/>
      <c r="J133" s="105"/>
      <c r="K133" s="109">
        <v>0</v>
      </c>
      <c r="L133" s="107">
        <v>0</v>
      </c>
      <c r="M133" s="109">
        <v>0</v>
      </c>
      <c r="N133" s="113">
        <v>0</v>
      </c>
      <c r="O133" s="113">
        <f t="shared" ref="O133" si="126">L133+N133</f>
        <v>0</v>
      </c>
      <c r="P133" s="107">
        <f t="shared" si="108"/>
        <v>0</v>
      </c>
      <c r="Q133" s="107">
        <f t="shared" si="109"/>
        <v>0</v>
      </c>
      <c r="R133" s="107">
        <f t="shared" si="110"/>
        <v>0</v>
      </c>
      <c r="S133" s="107">
        <f t="shared" si="111"/>
        <v>0</v>
      </c>
      <c r="T133" s="107">
        <f t="shared" si="112"/>
        <v>0</v>
      </c>
      <c r="U133" s="107">
        <f t="shared" si="113"/>
        <v>0</v>
      </c>
      <c r="V133" s="107">
        <f t="shared" si="114"/>
        <v>0</v>
      </c>
    </row>
    <row r="134" spans="2:22" ht="22.5" customHeight="1" x14ac:dyDescent="0.25">
      <c r="B134" s="100" t="s">
        <v>358</v>
      </c>
      <c r="C134" s="105">
        <v>7016000</v>
      </c>
      <c r="D134" s="105">
        <v>392896000</v>
      </c>
      <c r="E134" s="114">
        <v>7.4999999999999997E-2</v>
      </c>
      <c r="F134" s="105">
        <v>7542000</v>
      </c>
      <c r="G134" s="108"/>
      <c r="H134" s="105"/>
      <c r="I134" s="108"/>
      <c r="J134" s="105"/>
      <c r="K134" s="109">
        <v>20</v>
      </c>
      <c r="L134" s="107">
        <v>150844000</v>
      </c>
      <c r="M134" s="109">
        <v>20</v>
      </c>
      <c r="N134" s="113">
        <v>150844000</v>
      </c>
      <c r="O134" s="113">
        <f t="shared" ref="O134" si="127">L134+N134</f>
        <v>301688000</v>
      </c>
      <c r="P134" s="107">
        <f t="shared" si="108"/>
        <v>140320000</v>
      </c>
      <c r="Q134" s="107">
        <f t="shared" si="109"/>
        <v>148584848</v>
      </c>
      <c r="R134" s="107">
        <f t="shared" si="110"/>
        <v>2259152</v>
      </c>
      <c r="S134" s="107">
        <f t="shared" si="111"/>
        <v>140320000</v>
      </c>
      <c r="T134" s="107">
        <f t="shared" si="112"/>
        <v>148584848</v>
      </c>
      <c r="U134" s="107">
        <f t="shared" si="113"/>
        <v>2259152</v>
      </c>
      <c r="V134" s="107">
        <f t="shared" si="114"/>
        <v>4518304</v>
      </c>
    </row>
    <row r="135" spans="2:22" ht="22.5" customHeight="1" x14ac:dyDescent="0.25">
      <c r="B135" s="100" t="s">
        <v>359</v>
      </c>
      <c r="C135" s="105">
        <v>4684000</v>
      </c>
      <c r="D135" s="105">
        <v>117100000</v>
      </c>
      <c r="E135" s="114">
        <v>7.4999999999999997E-2</v>
      </c>
      <c r="F135" s="105">
        <v>5035000</v>
      </c>
      <c r="G135" s="108"/>
      <c r="H135" s="105"/>
      <c r="I135" s="108"/>
      <c r="J135" s="105"/>
      <c r="K135" s="109">
        <v>0</v>
      </c>
      <c r="L135" s="107">
        <v>0</v>
      </c>
      <c r="M135" s="109">
        <v>0</v>
      </c>
      <c r="N135" s="113">
        <v>0</v>
      </c>
      <c r="O135" s="113">
        <f t="shared" ref="O135" si="128">L135+N135</f>
        <v>0</v>
      </c>
      <c r="P135" s="107">
        <f t="shared" si="108"/>
        <v>0</v>
      </c>
      <c r="Q135" s="107">
        <f t="shared" si="109"/>
        <v>0</v>
      </c>
      <c r="R135" s="107">
        <f t="shared" si="110"/>
        <v>0</v>
      </c>
      <c r="S135" s="107">
        <f t="shared" si="111"/>
        <v>0</v>
      </c>
      <c r="T135" s="107">
        <f t="shared" si="112"/>
        <v>0</v>
      </c>
      <c r="U135" s="107">
        <f t="shared" si="113"/>
        <v>0</v>
      </c>
      <c r="V135" s="107">
        <f t="shared" si="114"/>
        <v>0</v>
      </c>
    </row>
    <row r="136" spans="2:22" ht="22.5" customHeight="1" x14ac:dyDescent="0.25">
      <c r="B136" s="100" t="s">
        <v>360</v>
      </c>
      <c r="C136" s="105">
        <v>6987000</v>
      </c>
      <c r="D136" s="105">
        <v>181662000</v>
      </c>
      <c r="E136" s="114">
        <v>7.4999999999999997E-2</v>
      </c>
      <c r="F136" s="105">
        <v>7511000</v>
      </c>
      <c r="G136" s="108">
        <v>0.02</v>
      </c>
      <c r="H136" s="105">
        <v>7661220</v>
      </c>
      <c r="I136" s="108"/>
      <c r="J136" s="105"/>
      <c r="K136" s="109">
        <v>16</v>
      </c>
      <c r="L136" s="107">
        <v>120176400</v>
      </c>
      <c r="M136" s="109">
        <v>16</v>
      </c>
      <c r="N136" s="113">
        <v>120176400</v>
      </c>
      <c r="O136" s="113">
        <f t="shared" ref="O136" si="129">L136+N136</f>
        <v>240352800</v>
      </c>
      <c r="P136" s="107">
        <f t="shared" si="108"/>
        <v>111792000</v>
      </c>
      <c r="Q136" s="107">
        <f t="shared" si="109"/>
        <v>118376548.8</v>
      </c>
      <c r="R136" s="107">
        <f t="shared" si="110"/>
        <v>1799851.200000003</v>
      </c>
      <c r="S136" s="107">
        <f t="shared" si="111"/>
        <v>111792000</v>
      </c>
      <c r="T136" s="107">
        <f t="shared" si="112"/>
        <v>118376548.8</v>
      </c>
      <c r="U136" s="107">
        <f t="shared" si="113"/>
        <v>1799851.200000003</v>
      </c>
      <c r="V136" s="107">
        <f t="shared" si="114"/>
        <v>3599702.400000006</v>
      </c>
    </row>
    <row r="137" spans="2:22" ht="22.5" customHeight="1" x14ac:dyDescent="0.25">
      <c r="B137" s="100" t="s">
        <v>361</v>
      </c>
      <c r="C137" s="105">
        <v>6754000</v>
      </c>
      <c r="D137" s="105">
        <v>239767000</v>
      </c>
      <c r="E137" s="114">
        <v>7.4999999999999997E-2</v>
      </c>
      <c r="F137" s="105">
        <v>7261000</v>
      </c>
      <c r="G137" s="108"/>
      <c r="H137" s="105"/>
      <c r="I137" s="108"/>
      <c r="J137" s="105"/>
      <c r="K137" s="109">
        <v>15</v>
      </c>
      <c r="L137" s="107">
        <v>108908250</v>
      </c>
      <c r="M137" s="109">
        <v>15</v>
      </c>
      <c r="N137" s="113">
        <v>108908250</v>
      </c>
      <c r="O137" s="113">
        <f t="shared" ref="O137" si="130">L137+N137</f>
        <v>217816500</v>
      </c>
      <c r="P137" s="107">
        <f t="shared" si="108"/>
        <v>101310000</v>
      </c>
      <c r="Q137" s="107">
        <f t="shared" si="109"/>
        <v>107277159</v>
      </c>
      <c r="R137" s="107">
        <f t="shared" si="110"/>
        <v>1631091</v>
      </c>
      <c r="S137" s="107">
        <f t="shared" si="111"/>
        <v>101310000</v>
      </c>
      <c r="T137" s="107">
        <f t="shared" si="112"/>
        <v>107277159</v>
      </c>
      <c r="U137" s="107">
        <f t="shared" si="113"/>
        <v>1631091</v>
      </c>
      <c r="V137" s="107">
        <f t="shared" si="114"/>
        <v>3262182</v>
      </c>
    </row>
    <row r="138" spans="2:22" ht="22.5" customHeight="1" x14ac:dyDescent="0.25">
      <c r="B138" s="100" t="s">
        <v>362</v>
      </c>
      <c r="C138" s="105">
        <v>6754000</v>
      </c>
      <c r="D138" s="105">
        <v>149938800</v>
      </c>
      <c r="E138" s="114">
        <v>7.4999999999999997E-2</v>
      </c>
      <c r="F138" s="105">
        <v>7261000</v>
      </c>
      <c r="G138" s="108"/>
      <c r="H138" s="105"/>
      <c r="I138" s="108"/>
      <c r="J138" s="105"/>
      <c r="K138" s="109">
        <v>15</v>
      </c>
      <c r="L138" s="107">
        <v>108908250</v>
      </c>
      <c r="M138" s="109">
        <v>15</v>
      </c>
      <c r="N138" s="113">
        <v>108908250</v>
      </c>
      <c r="O138" s="113">
        <f t="shared" ref="O138" si="131">L138+N138</f>
        <v>217816500</v>
      </c>
      <c r="P138" s="107">
        <f t="shared" si="108"/>
        <v>101310000</v>
      </c>
      <c r="Q138" s="107">
        <f t="shared" si="109"/>
        <v>107277159</v>
      </c>
      <c r="R138" s="107">
        <f t="shared" si="110"/>
        <v>1631091</v>
      </c>
      <c r="S138" s="107">
        <f t="shared" si="111"/>
        <v>101310000</v>
      </c>
      <c r="T138" s="107">
        <f t="shared" si="112"/>
        <v>107277159</v>
      </c>
      <c r="U138" s="107">
        <f t="shared" si="113"/>
        <v>1631091</v>
      </c>
      <c r="V138" s="107">
        <f t="shared" si="114"/>
        <v>3262182</v>
      </c>
    </row>
    <row r="139" spans="2:22" ht="22.5" customHeight="1" x14ac:dyDescent="0.25">
      <c r="B139" s="100" t="s">
        <v>363</v>
      </c>
      <c r="C139" s="105">
        <v>6754000</v>
      </c>
      <c r="D139" s="105">
        <v>976628400</v>
      </c>
      <c r="E139" s="114">
        <v>7.4999999999999997E-2</v>
      </c>
      <c r="F139" s="105">
        <v>7261000</v>
      </c>
      <c r="G139" s="108">
        <v>0.02</v>
      </c>
      <c r="H139" s="105">
        <v>7406220</v>
      </c>
      <c r="I139" s="108"/>
      <c r="J139" s="105"/>
      <c r="K139" s="109">
        <v>71</v>
      </c>
      <c r="L139" s="107">
        <v>515499050</v>
      </c>
      <c r="M139" s="109">
        <v>65</v>
      </c>
      <c r="N139" s="113">
        <v>471935750</v>
      </c>
      <c r="O139" s="113">
        <f t="shared" ref="O139" si="132">L139+N139</f>
        <v>987434800</v>
      </c>
      <c r="P139" s="107">
        <f t="shared" si="108"/>
        <v>479534000</v>
      </c>
      <c r="Q139" s="107">
        <f t="shared" si="109"/>
        <v>507778552.60000002</v>
      </c>
      <c r="R139" s="107">
        <f t="shared" si="110"/>
        <v>7720497.3999999762</v>
      </c>
      <c r="S139" s="107">
        <f t="shared" si="111"/>
        <v>439010000</v>
      </c>
      <c r="T139" s="107">
        <f t="shared" si="112"/>
        <v>464867689</v>
      </c>
      <c r="U139" s="107">
        <f t="shared" si="113"/>
        <v>7068061</v>
      </c>
      <c r="V139" s="107">
        <f t="shared" si="114"/>
        <v>14788558.399999976</v>
      </c>
    </row>
    <row r="140" spans="2:22" ht="22.5" customHeight="1" x14ac:dyDescent="0.25">
      <c r="B140" s="101" t="s">
        <v>520</v>
      </c>
      <c r="C140" s="106"/>
      <c r="D140" s="105"/>
      <c r="E140" s="114"/>
      <c r="F140" s="105"/>
      <c r="G140" s="108"/>
      <c r="H140" s="105"/>
      <c r="I140" s="108"/>
      <c r="J140" s="105"/>
      <c r="K140" s="109"/>
      <c r="L140" s="107"/>
      <c r="M140" s="109"/>
      <c r="N140" s="113"/>
      <c r="O140" s="113"/>
      <c r="P140" s="107"/>
      <c r="Q140" s="107"/>
      <c r="R140" s="107"/>
      <c r="S140" s="102"/>
      <c r="T140" s="102"/>
      <c r="U140" s="102"/>
      <c r="V140" s="102"/>
    </row>
    <row r="141" spans="2:22" ht="22.5" customHeight="1" x14ac:dyDescent="0.25">
      <c r="B141" s="100" t="s">
        <v>439</v>
      </c>
      <c r="C141" s="105">
        <v>8969000</v>
      </c>
      <c r="D141" s="105">
        <v>852055000</v>
      </c>
      <c r="E141" s="114">
        <v>7.4999999999999997E-2</v>
      </c>
      <c r="F141" s="105">
        <v>9642000</v>
      </c>
      <c r="G141" s="108">
        <v>0.02</v>
      </c>
      <c r="H141" s="105">
        <v>9834840</v>
      </c>
      <c r="I141" s="108"/>
      <c r="J141" s="105"/>
      <c r="K141" s="109">
        <v>38</v>
      </c>
      <c r="L141" s="107">
        <v>356741950</v>
      </c>
      <c r="M141" s="109">
        <v>35</v>
      </c>
      <c r="N141" s="113">
        <v>327816925</v>
      </c>
      <c r="O141" s="113">
        <f t="shared" ref="O141:O149" si="133">L141+N141</f>
        <v>684558875</v>
      </c>
      <c r="P141" s="107">
        <f t="shared" ref="P141:P149" si="134">L141/(1+E141)</f>
        <v>331852976.74418604</v>
      </c>
      <c r="Q141" s="107">
        <f t="shared" ref="Q141:Q149" si="135">(P141*$Q$7)+P141</f>
        <v>351399117.0744186</v>
      </c>
      <c r="R141" s="107">
        <f t="shared" ref="R141:R149" si="136">L141-Q141</f>
        <v>5342832.9255813956</v>
      </c>
      <c r="S141" s="107">
        <f t="shared" ref="S141:S149" si="137">N141/(1+E141)</f>
        <v>304945976.74418604</v>
      </c>
      <c r="T141" s="107">
        <f t="shared" ref="T141:T149" si="138">(S141*$T$7)+S141</f>
        <v>322907294.77441859</v>
      </c>
      <c r="U141" s="107">
        <f t="shared" ref="U141:U149" si="139">N141-T141</f>
        <v>4909630.2255814075</v>
      </c>
      <c r="V141" s="107">
        <f t="shared" ref="V141:V149" si="140">R141+U141</f>
        <v>10252463.151162803</v>
      </c>
    </row>
    <row r="142" spans="2:22" ht="22.5" customHeight="1" x14ac:dyDescent="0.25">
      <c r="B142" s="100" t="s">
        <v>440</v>
      </c>
      <c r="C142" s="105">
        <v>8969000</v>
      </c>
      <c r="D142" s="105">
        <v>852055000</v>
      </c>
      <c r="E142" s="114">
        <v>7.4999999999999997E-2</v>
      </c>
      <c r="F142" s="105">
        <v>9642000</v>
      </c>
      <c r="G142" s="108">
        <v>1.4999999999999999E-2</v>
      </c>
      <c r="H142" s="105">
        <v>9786630</v>
      </c>
      <c r="I142" s="108">
        <v>2.5000000000000001E-2</v>
      </c>
      <c r="J142" s="105">
        <v>9883050</v>
      </c>
      <c r="K142" s="109">
        <v>40</v>
      </c>
      <c r="L142" s="107">
        <v>381182500</v>
      </c>
      <c r="M142" s="109">
        <v>39</v>
      </c>
      <c r="N142" s="113">
        <v>376025325</v>
      </c>
      <c r="O142" s="113">
        <f t="shared" si="133"/>
        <v>757207825</v>
      </c>
      <c r="P142" s="107">
        <f t="shared" si="134"/>
        <v>354588372.0930233</v>
      </c>
      <c r="Q142" s="107">
        <f t="shared" si="135"/>
        <v>375473627.20930237</v>
      </c>
      <c r="R142" s="107">
        <f t="shared" si="136"/>
        <v>5708872.7906976342</v>
      </c>
      <c r="S142" s="107">
        <f t="shared" si="137"/>
        <v>349791000</v>
      </c>
      <c r="T142" s="107">
        <f t="shared" si="138"/>
        <v>370393689.89999998</v>
      </c>
      <c r="U142" s="107">
        <f t="shared" si="139"/>
        <v>5631635.1000000238</v>
      </c>
      <c r="V142" s="107">
        <f t="shared" si="140"/>
        <v>11340507.890697658</v>
      </c>
    </row>
    <row r="143" spans="2:22" ht="22.5" customHeight="1" x14ac:dyDescent="0.25">
      <c r="B143" s="100" t="s">
        <v>441</v>
      </c>
      <c r="C143" s="105">
        <v>8969000</v>
      </c>
      <c r="D143" s="105">
        <v>753396000</v>
      </c>
      <c r="E143" s="114">
        <v>7.4999999999999997E-2</v>
      </c>
      <c r="F143" s="105">
        <v>9642000</v>
      </c>
      <c r="G143" s="108">
        <v>0.02</v>
      </c>
      <c r="H143" s="105">
        <v>9834840</v>
      </c>
      <c r="I143" s="108"/>
      <c r="J143" s="105"/>
      <c r="K143" s="109">
        <v>33</v>
      </c>
      <c r="L143" s="107">
        <v>356742075</v>
      </c>
      <c r="M143" s="109">
        <v>30</v>
      </c>
      <c r="N143" s="113">
        <v>327817050</v>
      </c>
      <c r="O143" s="113">
        <f t="shared" si="133"/>
        <v>684559125</v>
      </c>
      <c r="P143" s="107">
        <f t="shared" si="134"/>
        <v>331853093.02325583</v>
      </c>
      <c r="Q143" s="107">
        <f t="shared" si="135"/>
        <v>351399240.20232558</v>
      </c>
      <c r="R143" s="107">
        <f t="shared" si="136"/>
        <v>5342834.7976744175</v>
      </c>
      <c r="S143" s="107">
        <f t="shared" si="137"/>
        <v>304946093.02325583</v>
      </c>
      <c r="T143" s="107">
        <f t="shared" si="138"/>
        <v>322907417.90232557</v>
      </c>
      <c r="U143" s="107">
        <f t="shared" si="139"/>
        <v>4909632.0976744294</v>
      </c>
      <c r="V143" s="107">
        <f t="shared" si="140"/>
        <v>10252466.895348847</v>
      </c>
    </row>
    <row r="144" spans="2:22" ht="22.5" customHeight="1" x14ac:dyDescent="0.25">
      <c r="B144" s="100" t="s">
        <v>442</v>
      </c>
      <c r="C144" s="105">
        <v>8340000</v>
      </c>
      <c r="D144" s="105">
        <v>667258380</v>
      </c>
      <c r="E144" s="114">
        <v>7.4999999999999997E-2</v>
      </c>
      <c r="F144" s="105">
        <v>8966000</v>
      </c>
      <c r="G144" s="108">
        <v>0.02</v>
      </c>
      <c r="H144" s="105">
        <v>9145320</v>
      </c>
      <c r="I144" s="108"/>
      <c r="J144" s="105"/>
      <c r="K144" s="109">
        <v>33</v>
      </c>
      <c r="L144" s="107">
        <v>294194500</v>
      </c>
      <c r="M144" s="109">
        <v>28</v>
      </c>
      <c r="N144" s="113">
        <v>268965000</v>
      </c>
      <c r="O144" s="113">
        <f t="shared" si="133"/>
        <v>563159500</v>
      </c>
      <c r="P144" s="107">
        <f t="shared" si="134"/>
        <v>273669302.32558143</v>
      </c>
      <c r="Q144" s="107">
        <f t="shared" si="135"/>
        <v>289788424.23255819</v>
      </c>
      <c r="R144" s="107">
        <f t="shared" si="136"/>
        <v>4406075.7674418092</v>
      </c>
      <c r="S144" s="107">
        <f t="shared" si="137"/>
        <v>250200000</v>
      </c>
      <c r="T144" s="107">
        <f t="shared" si="138"/>
        <v>264936780</v>
      </c>
      <c r="U144" s="107">
        <f t="shared" si="139"/>
        <v>4028220</v>
      </c>
      <c r="V144" s="107">
        <f t="shared" si="140"/>
        <v>8434295.7674418092</v>
      </c>
    </row>
    <row r="145" spans="2:22" ht="22.5" customHeight="1" x14ac:dyDescent="0.25">
      <c r="B145" s="100" t="s">
        <v>443</v>
      </c>
      <c r="C145" s="105">
        <v>8340000</v>
      </c>
      <c r="D145" s="105">
        <v>562950000</v>
      </c>
      <c r="E145" s="114">
        <v>7.4999999999999997E-2</v>
      </c>
      <c r="F145" s="105">
        <v>8966000</v>
      </c>
      <c r="G145" s="108">
        <v>0.02</v>
      </c>
      <c r="H145" s="105">
        <v>9145320</v>
      </c>
      <c r="I145" s="108"/>
      <c r="J145" s="105"/>
      <c r="K145" s="109">
        <v>28</v>
      </c>
      <c r="L145" s="107">
        <v>215172000</v>
      </c>
      <c r="M145" s="109">
        <v>26</v>
      </c>
      <c r="N145" s="113">
        <v>197241000</v>
      </c>
      <c r="O145" s="113">
        <f t="shared" si="133"/>
        <v>412413000</v>
      </c>
      <c r="P145" s="107">
        <f t="shared" si="134"/>
        <v>200160000</v>
      </c>
      <c r="Q145" s="107">
        <f t="shared" si="135"/>
        <v>211949424</v>
      </c>
      <c r="R145" s="107">
        <f t="shared" si="136"/>
        <v>3222576</v>
      </c>
      <c r="S145" s="107">
        <f t="shared" si="137"/>
        <v>183480000</v>
      </c>
      <c r="T145" s="107">
        <f t="shared" si="138"/>
        <v>194286972</v>
      </c>
      <c r="U145" s="107">
        <f t="shared" si="139"/>
        <v>2954028</v>
      </c>
      <c r="V145" s="107">
        <f t="shared" si="140"/>
        <v>6176604</v>
      </c>
    </row>
    <row r="146" spans="2:22" ht="22.5" customHeight="1" x14ac:dyDescent="0.25">
      <c r="B146" s="100" t="s">
        <v>444</v>
      </c>
      <c r="C146" s="105">
        <v>8969000</v>
      </c>
      <c r="D146" s="105">
        <v>249400983</v>
      </c>
      <c r="E146" s="114">
        <v>7.4999999999999997E-2</v>
      </c>
      <c r="F146" s="105">
        <v>9642000</v>
      </c>
      <c r="G146" s="108">
        <v>0.02</v>
      </c>
      <c r="H146" s="105">
        <v>9834840</v>
      </c>
      <c r="I146" s="108"/>
      <c r="J146" s="105"/>
      <c r="K146" s="109">
        <v>12</v>
      </c>
      <c r="L146" s="107">
        <v>109484583</v>
      </c>
      <c r="M146" s="109">
        <v>11</v>
      </c>
      <c r="N146" s="113">
        <v>106058425</v>
      </c>
      <c r="O146" s="113">
        <f t="shared" si="133"/>
        <v>215543008</v>
      </c>
      <c r="P146" s="107">
        <f t="shared" si="134"/>
        <v>101846123.72093023</v>
      </c>
      <c r="Q146" s="107">
        <f t="shared" si="135"/>
        <v>107844860.40809302</v>
      </c>
      <c r="R146" s="107">
        <f t="shared" si="136"/>
        <v>1639722.5919069797</v>
      </c>
      <c r="S146" s="107">
        <f t="shared" si="137"/>
        <v>98659000</v>
      </c>
      <c r="T146" s="107">
        <f t="shared" si="138"/>
        <v>104470015.09999999</v>
      </c>
      <c r="U146" s="107">
        <f t="shared" si="139"/>
        <v>1588409.900000006</v>
      </c>
      <c r="V146" s="107">
        <f t="shared" si="140"/>
        <v>3228132.4919069856</v>
      </c>
    </row>
    <row r="147" spans="2:22" ht="22.5" customHeight="1" x14ac:dyDescent="0.25">
      <c r="B147" s="100" t="s">
        <v>445</v>
      </c>
      <c r="C147" s="105">
        <v>8340000</v>
      </c>
      <c r="D147" s="105">
        <v>809814000</v>
      </c>
      <c r="E147" s="114">
        <v>7.4999999999999997E-2</v>
      </c>
      <c r="F147" s="105">
        <v>8966000</v>
      </c>
      <c r="G147" s="108">
        <v>0.02</v>
      </c>
      <c r="H147" s="105">
        <v>9145320</v>
      </c>
      <c r="I147" s="108"/>
      <c r="J147" s="105"/>
      <c r="K147" s="109">
        <v>41</v>
      </c>
      <c r="L147" s="107">
        <v>428676000</v>
      </c>
      <c r="M147" s="109">
        <v>34</v>
      </c>
      <c r="N147" s="113">
        <v>344977500</v>
      </c>
      <c r="O147" s="113">
        <f t="shared" si="133"/>
        <v>773653500</v>
      </c>
      <c r="P147" s="107">
        <f t="shared" si="134"/>
        <v>398768372.0930233</v>
      </c>
      <c r="Q147" s="107">
        <f t="shared" si="135"/>
        <v>422255829.20930237</v>
      </c>
      <c r="R147" s="107">
        <f t="shared" si="136"/>
        <v>6420170.7906976342</v>
      </c>
      <c r="S147" s="107">
        <f t="shared" si="137"/>
        <v>320909302.32558143</v>
      </c>
      <c r="T147" s="107">
        <f t="shared" si="138"/>
        <v>339810860.23255819</v>
      </c>
      <c r="U147" s="107">
        <f t="shared" si="139"/>
        <v>5166639.7674418092</v>
      </c>
      <c r="V147" s="107">
        <f t="shared" si="140"/>
        <v>11586810.558139443</v>
      </c>
    </row>
    <row r="148" spans="2:22" ht="22.5" customHeight="1" x14ac:dyDescent="0.25">
      <c r="B148" s="100" t="s">
        <v>446</v>
      </c>
      <c r="C148" s="105">
        <v>8924000</v>
      </c>
      <c r="D148" s="105"/>
      <c r="E148" s="114">
        <v>0</v>
      </c>
      <c r="F148" s="105">
        <v>8924000</v>
      </c>
      <c r="G148" s="108"/>
      <c r="H148" s="105"/>
      <c r="I148" s="108"/>
      <c r="J148" s="105"/>
      <c r="K148" s="109">
        <v>0</v>
      </c>
      <c r="L148" s="107">
        <v>0</v>
      </c>
      <c r="M148" s="109">
        <v>0</v>
      </c>
      <c r="N148" s="113">
        <v>0</v>
      </c>
      <c r="O148" s="113">
        <f t="shared" si="133"/>
        <v>0</v>
      </c>
      <c r="P148" s="107">
        <f t="shared" si="134"/>
        <v>0</v>
      </c>
      <c r="Q148" s="107">
        <f t="shared" si="135"/>
        <v>0</v>
      </c>
      <c r="R148" s="107">
        <f t="shared" si="136"/>
        <v>0</v>
      </c>
      <c r="S148" s="107">
        <f t="shared" si="137"/>
        <v>0</v>
      </c>
      <c r="T148" s="107">
        <f t="shared" si="138"/>
        <v>0</v>
      </c>
      <c r="U148" s="107">
        <f t="shared" si="139"/>
        <v>0</v>
      </c>
      <c r="V148" s="107">
        <f t="shared" si="140"/>
        <v>0</v>
      </c>
    </row>
    <row r="149" spans="2:22" ht="22.5" customHeight="1" x14ac:dyDescent="0.25">
      <c r="B149" s="100" t="s">
        <v>447</v>
      </c>
      <c r="C149" s="105">
        <v>8969000</v>
      </c>
      <c r="D149" s="105">
        <v>0</v>
      </c>
      <c r="E149" s="114">
        <v>7.4999999999999997E-2</v>
      </c>
      <c r="F149" s="105">
        <v>9642000</v>
      </c>
      <c r="G149" s="108"/>
      <c r="H149" s="105"/>
      <c r="I149" s="108"/>
      <c r="J149" s="105"/>
      <c r="K149" s="109">
        <v>18</v>
      </c>
      <c r="L149" s="107">
        <v>385667550</v>
      </c>
      <c r="M149" s="109">
        <v>26</v>
      </c>
      <c r="N149" s="113">
        <v>404950750</v>
      </c>
      <c r="O149" s="113">
        <f t="shared" si="133"/>
        <v>790618300</v>
      </c>
      <c r="P149" s="107">
        <f t="shared" si="134"/>
        <v>358760511.62790698</v>
      </c>
      <c r="Q149" s="107">
        <f t="shared" si="135"/>
        <v>379891505.76279068</v>
      </c>
      <c r="R149" s="107">
        <f t="shared" si="136"/>
        <v>5776044.2372093201</v>
      </c>
      <c r="S149" s="107">
        <f t="shared" si="137"/>
        <v>376698372.0930233</v>
      </c>
      <c r="T149" s="107">
        <f t="shared" si="138"/>
        <v>398885906.20930237</v>
      </c>
      <c r="U149" s="107">
        <f t="shared" si="139"/>
        <v>6064843.7906976342</v>
      </c>
      <c r="V149" s="107">
        <f t="shared" si="140"/>
        <v>11840888.027906954</v>
      </c>
    </row>
    <row r="150" spans="2:22" ht="22.5" customHeight="1" x14ac:dyDescent="0.25">
      <c r="B150" s="101" t="s">
        <v>514</v>
      </c>
      <c r="C150" s="225"/>
      <c r="D150" s="105"/>
      <c r="E150" s="114"/>
      <c r="F150" s="105"/>
      <c r="G150" s="108"/>
      <c r="H150" s="105"/>
      <c r="I150" s="108"/>
      <c r="J150" s="105"/>
      <c r="K150" s="109"/>
      <c r="L150" s="107"/>
      <c r="M150" s="109"/>
      <c r="N150" s="113"/>
      <c r="O150" s="113"/>
      <c r="P150" s="107"/>
      <c r="Q150" s="107"/>
      <c r="R150" s="107"/>
      <c r="S150" s="102"/>
      <c r="T150" s="102"/>
      <c r="U150" s="102"/>
      <c r="V150" s="102"/>
    </row>
    <row r="151" spans="2:22" ht="22.5" customHeight="1" x14ac:dyDescent="0.25">
      <c r="B151" s="100" t="s">
        <v>376</v>
      </c>
      <c r="C151" s="105">
        <v>7151000</v>
      </c>
      <c r="D151" s="105">
        <v>636439000</v>
      </c>
      <c r="E151" s="114">
        <v>7.4999999999999997E-2</v>
      </c>
      <c r="F151" s="105">
        <v>7687000</v>
      </c>
      <c r="G151" s="108">
        <v>0.01</v>
      </c>
      <c r="H151" s="105">
        <v>7763870</v>
      </c>
      <c r="I151" s="108"/>
      <c r="J151" s="105"/>
      <c r="K151" s="109">
        <v>50</v>
      </c>
      <c r="L151" s="107">
        <v>384366250</v>
      </c>
      <c r="M151" s="109">
        <v>40</v>
      </c>
      <c r="N151" s="113">
        <v>307493000</v>
      </c>
      <c r="O151" s="113">
        <f t="shared" ref="O151" si="141">L151+N151</f>
        <v>691859250</v>
      </c>
      <c r="P151" s="107">
        <f>L151/(1+E151)</f>
        <v>357550000</v>
      </c>
      <c r="Q151" s="107">
        <f>(P151*$Q$7)+P151</f>
        <v>378609695</v>
      </c>
      <c r="R151" s="107">
        <f>L151-Q151</f>
        <v>5756555</v>
      </c>
      <c r="S151" s="107">
        <f>N151/(1+E151)</f>
        <v>286040000</v>
      </c>
      <c r="T151" s="107">
        <f t="shared" ref="T151:T154" si="142">(S151*$T$7)+S151</f>
        <v>302887756</v>
      </c>
      <c r="U151" s="107">
        <f>N151-T151</f>
        <v>4605244</v>
      </c>
      <c r="V151" s="107">
        <f>R151+U151</f>
        <v>10361799</v>
      </c>
    </row>
    <row r="152" spans="2:22" ht="22.5" customHeight="1" x14ac:dyDescent="0.25">
      <c r="B152" s="100" t="s">
        <v>377</v>
      </c>
      <c r="C152" s="105">
        <v>6980000</v>
      </c>
      <c r="D152" s="105">
        <v>373430000</v>
      </c>
      <c r="E152" s="114">
        <v>7.4999999999999997E-2</v>
      </c>
      <c r="F152" s="105">
        <v>7504000</v>
      </c>
      <c r="G152" s="108">
        <v>0.01</v>
      </c>
      <c r="H152" s="105">
        <v>7579040</v>
      </c>
      <c r="I152" s="108"/>
      <c r="J152" s="105"/>
      <c r="K152" s="109">
        <v>26</v>
      </c>
      <c r="L152" s="107">
        <v>195091000</v>
      </c>
      <c r="M152" s="109">
        <v>29</v>
      </c>
      <c r="N152" s="113">
        <v>217601500</v>
      </c>
      <c r="O152" s="113">
        <f t="shared" ref="O152" si="143">L152+N152</f>
        <v>412692500</v>
      </c>
      <c r="P152" s="107">
        <f>L152/(1+E152)</f>
        <v>181480000</v>
      </c>
      <c r="Q152" s="107">
        <f>(P152*$Q$7)+P152</f>
        <v>192169172</v>
      </c>
      <c r="R152" s="107">
        <f>L152-Q152</f>
        <v>2921828</v>
      </c>
      <c r="S152" s="107">
        <f>N152/(1+E152)</f>
        <v>202420000</v>
      </c>
      <c r="T152" s="107">
        <f t="shared" si="142"/>
        <v>214342538</v>
      </c>
      <c r="U152" s="107">
        <f>N152-T152</f>
        <v>3258962</v>
      </c>
      <c r="V152" s="107">
        <f>R152+U152</f>
        <v>6180790</v>
      </c>
    </row>
    <row r="153" spans="2:22" ht="22.5" customHeight="1" x14ac:dyDescent="0.25">
      <c r="B153" s="100" t="s">
        <v>378</v>
      </c>
      <c r="C153" s="105">
        <v>7151000</v>
      </c>
      <c r="D153" s="105">
        <v>522023000</v>
      </c>
      <c r="E153" s="114">
        <v>7.4999999999999997E-2</v>
      </c>
      <c r="F153" s="105">
        <v>7687000</v>
      </c>
      <c r="G153" s="108">
        <v>0.01</v>
      </c>
      <c r="H153" s="105">
        <v>7763870</v>
      </c>
      <c r="I153" s="108"/>
      <c r="J153" s="105"/>
      <c r="K153" s="109">
        <v>39</v>
      </c>
      <c r="L153" s="107">
        <v>295962012.5</v>
      </c>
      <c r="M153" s="109">
        <v>35</v>
      </c>
      <c r="N153" s="113">
        <v>269056375</v>
      </c>
      <c r="O153" s="113">
        <f t="shared" ref="O153" si="144">L153+N153</f>
        <v>565018387.5</v>
      </c>
      <c r="P153" s="107">
        <f>L153/(1+E153)</f>
        <v>275313500</v>
      </c>
      <c r="Q153" s="107">
        <f>(P153*$Q$7)+P153</f>
        <v>291529465.14999998</v>
      </c>
      <c r="R153" s="107">
        <f>L153-Q153</f>
        <v>4432547.3500000238</v>
      </c>
      <c r="S153" s="107">
        <f>N153/(1+E153)</f>
        <v>250285000</v>
      </c>
      <c r="T153" s="107">
        <f t="shared" si="142"/>
        <v>265026786.5</v>
      </c>
      <c r="U153" s="107">
        <f>N153-T153</f>
        <v>4029588.5</v>
      </c>
      <c r="V153" s="107">
        <f>R153+U153</f>
        <v>8462135.8500000238</v>
      </c>
    </row>
    <row r="154" spans="2:22" ht="22.5" customHeight="1" x14ac:dyDescent="0.25">
      <c r="B154" s="100" t="s">
        <v>379</v>
      </c>
      <c r="C154" s="105">
        <v>11552000</v>
      </c>
      <c r="D154" s="105">
        <v>646912000</v>
      </c>
      <c r="E154" s="114">
        <v>7.4999999999999997E-2</v>
      </c>
      <c r="F154" s="105">
        <v>12418000</v>
      </c>
      <c r="G154" s="108">
        <v>1.4999999999999999E-2</v>
      </c>
      <c r="H154" s="105">
        <v>12604270</v>
      </c>
      <c r="I154" s="108">
        <v>2.5000000000000001E-2</v>
      </c>
      <c r="J154" s="105">
        <v>12728450</v>
      </c>
      <c r="K154" s="109">
        <v>46</v>
      </c>
      <c r="L154" s="107">
        <v>422225600</v>
      </c>
      <c r="M154" s="109">
        <v>40</v>
      </c>
      <c r="N154" s="113">
        <v>372552000</v>
      </c>
      <c r="O154" s="113">
        <f t="shared" ref="O154" si="145">L154+N154</f>
        <v>794777600</v>
      </c>
      <c r="P154" s="107">
        <f>L154/(1+E154)</f>
        <v>392768000</v>
      </c>
      <c r="Q154" s="107">
        <f>(P154*$Q$7)+P154</f>
        <v>415902035.19999999</v>
      </c>
      <c r="R154" s="107">
        <f>L154-Q154</f>
        <v>6323564.8000000119</v>
      </c>
      <c r="S154" s="107">
        <f>N154/(1+E154)</f>
        <v>346560000</v>
      </c>
      <c r="T154" s="107">
        <f t="shared" si="142"/>
        <v>366972384</v>
      </c>
      <c r="U154" s="107">
        <f>N154-T154</f>
        <v>5579616</v>
      </c>
      <c r="V154" s="107">
        <f>R154+U154</f>
        <v>11903180.800000012</v>
      </c>
    </row>
    <row r="155" spans="2:22" ht="22.5" customHeight="1" x14ac:dyDescent="0.25">
      <c r="B155" s="101" t="s">
        <v>510</v>
      </c>
      <c r="C155" s="225"/>
      <c r="D155" s="105"/>
      <c r="E155" s="114"/>
      <c r="F155" s="105"/>
      <c r="G155" s="108"/>
      <c r="H155" s="105"/>
      <c r="I155" s="108"/>
      <c r="J155" s="105"/>
      <c r="K155" s="109"/>
      <c r="L155" s="107"/>
      <c r="M155" s="109"/>
      <c r="N155" s="113"/>
      <c r="O155" s="113"/>
      <c r="P155" s="107"/>
      <c r="Q155" s="107"/>
      <c r="R155" s="107"/>
      <c r="S155" s="102"/>
      <c r="T155" s="102"/>
      <c r="U155" s="102"/>
      <c r="V155" s="102"/>
    </row>
    <row r="156" spans="2:22" ht="22.5" customHeight="1" x14ac:dyDescent="0.25">
      <c r="B156" s="100" t="s">
        <v>340</v>
      </c>
      <c r="C156" s="105">
        <v>8189000</v>
      </c>
      <c r="D156" s="105">
        <v>352536450</v>
      </c>
      <c r="E156" s="114">
        <v>7.4999999999999997E-2</v>
      </c>
      <c r="F156" s="105">
        <v>8803000</v>
      </c>
      <c r="G156" s="108">
        <v>1.4999999999999999E-2</v>
      </c>
      <c r="H156" s="105">
        <v>8935045</v>
      </c>
      <c r="I156" s="108">
        <v>2.5000000000000001E-2</v>
      </c>
      <c r="J156" s="105">
        <v>9023075</v>
      </c>
      <c r="K156" s="109">
        <v>21</v>
      </c>
      <c r="L156" s="107">
        <v>184866675</v>
      </c>
      <c r="M156" s="109">
        <v>21</v>
      </c>
      <c r="N156" s="113">
        <v>194110009</v>
      </c>
      <c r="O156" s="113">
        <f t="shared" ref="O156" si="146">L156+N156</f>
        <v>378976684</v>
      </c>
      <c r="P156" s="107">
        <f>L156/(1+E156)</f>
        <v>171969000</v>
      </c>
      <c r="Q156" s="107">
        <f>(P156*$Q$7)+P156</f>
        <v>182097974.09999999</v>
      </c>
      <c r="R156" s="107">
        <f>L156-Q156</f>
        <v>2768700.900000006</v>
      </c>
      <c r="S156" s="107">
        <f>N156/(1+E156)</f>
        <v>180567450.23255816</v>
      </c>
      <c r="T156" s="107">
        <f t="shared" ref="T156:T160" si="147">(S156*$T$7)+S156</f>
        <v>191202873.05125582</v>
      </c>
      <c r="U156" s="107">
        <f>N156-T156</f>
        <v>2907135.9487441778</v>
      </c>
      <c r="V156" s="107">
        <f>R156+U156</f>
        <v>5675836.8487441838</v>
      </c>
    </row>
    <row r="157" spans="2:22" ht="22.5" customHeight="1" x14ac:dyDescent="0.25">
      <c r="B157" s="100" t="s">
        <v>341</v>
      </c>
      <c r="C157" s="105">
        <v>9777000</v>
      </c>
      <c r="D157" s="105">
        <v>332418000</v>
      </c>
      <c r="E157" s="114">
        <v>7.4999999999999997E-2</v>
      </c>
      <c r="F157" s="105">
        <v>10510000</v>
      </c>
      <c r="G157" s="108">
        <v>1.4999999999999999E-2</v>
      </c>
      <c r="H157" s="105">
        <v>10667650</v>
      </c>
      <c r="I157" s="108">
        <v>2.5000000000000001E-2</v>
      </c>
      <c r="J157" s="105">
        <v>10772750</v>
      </c>
      <c r="K157" s="109">
        <v>17</v>
      </c>
      <c r="L157" s="107">
        <v>166210662</v>
      </c>
      <c r="M157" s="109">
        <v>17</v>
      </c>
      <c r="N157" s="113">
        <v>166210662</v>
      </c>
      <c r="O157" s="113">
        <f t="shared" ref="O157" si="148">L157+N157</f>
        <v>332421324</v>
      </c>
      <c r="P157" s="107">
        <f>L157/(1+E157)</f>
        <v>154614569.30232558</v>
      </c>
      <c r="Q157" s="107">
        <f>(P157*$Q$7)+P157</f>
        <v>163721367.43423256</v>
      </c>
      <c r="R157" s="107">
        <f>L157-Q157</f>
        <v>2489294.5657674372</v>
      </c>
      <c r="S157" s="107">
        <f>N157/(1+E157)</f>
        <v>154614569.30232558</v>
      </c>
      <c r="T157" s="107">
        <f t="shared" si="147"/>
        <v>163721367.43423256</v>
      </c>
      <c r="U157" s="107">
        <f>N157-T157</f>
        <v>2489294.5657674372</v>
      </c>
      <c r="V157" s="107">
        <f>R157+U157</f>
        <v>4978589.1315348744</v>
      </c>
    </row>
    <row r="158" spans="2:22" ht="22.5" customHeight="1" x14ac:dyDescent="0.25">
      <c r="B158" s="100" t="s">
        <v>342</v>
      </c>
      <c r="C158" s="105">
        <v>10507000</v>
      </c>
      <c r="D158" s="105">
        <v>788025000</v>
      </c>
      <c r="E158" s="114">
        <v>0</v>
      </c>
      <c r="F158" s="105">
        <v>10507000</v>
      </c>
      <c r="G158" s="108">
        <v>1.4999999999999999E-2</v>
      </c>
      <c r="H158" s="105">
        <v>10664605</v>
      </c>
      <c r="I158" s="108">
        <v>2.5000000000000001E-2</v>
      </c>
      <c r="J158" s="105">
        <v>10769675</v>
      </c>
      <c r="K158" s="109">
        <v>38</v>
      </c>
      <c r="L158" s="107">
        <v>399266040</v>
      </c>
      <c r="M158" s="109">
        <v>38</v>
      </c>
      <c r="N158" s="113">
        <v>385697510.59500003</v>
      </c>
      <c r="O158" s="113">
        <f t="shared" ref="O158" si="149">L158+N158</f>
        <v>784963550.59500003</v>
      </c>
      <c r="P158" s="107">
        <f>L158/(1+E158)</f>
        <v>399266040</v>
      </c>
      <c r="Q158" s="107">
        <f>(P158*$Q$7)+P158</f>
        <v>422782809.75599998</v>
      </c>
      <c r="R158" s="107">
        <f>L158-Q158</f>
        <v>-23516769.755999982</v>
      </c>
      <c r="S158" s="107">
        <f>N158/(1+E158)</f>
        <v>385697510.59500003</v>
      </c>
      <c r="T158" s="107">
        <f t="shared" si="147"/>
        <v>408415093.96904552</v>
      </c>
      <c r="U158" s="107">
        <f>N158-T158</f>
        <v>-22717583.374045491</v>
      </c>
      <c r="V158" s="107">
        <f>R158+U158</f>
        <v>-46234353.130045474</v>
      </c>
    </row>
    <row r="159" spans="2:22" ht="22.5" customHeight="1" x14ac:dyDescent="0.25">
      <c r="B159" s="100" t="s">
        <v>343</v>
      </c>
      <c r="C159" s="105">
        <v>6311000</v>
      </c>
      <c r="D159" s="105">
        <v>812225700</v>
      </c>
      <c r="E159" s="114">
        <v>7.4999999999999997E-2</v>
      </c>
      <c r="F159" s="105">
        <v>6784000</v>
      </c>
      <c r="G159" s="108">
        <v>1.4999999999999999E-2</v>
      </c>
      <c r="H159" s="105">
        <v>6885760</v>
      </c>
      <c r="I159" s="108">
        <v>2.5000000000000001E-2</v>
      </c>
      <c r="J159" s="105">
        <v>6953600</v>
      </c>
      <c r="K159" s="109">
        <v>72</v>
      </c>
      <c r="L159" s="107">
        <v>388062740</v>
      </c>
      <c r="M159" s="109">
        <v>61</v>
      </c>
      <c r="N159" s="113">
        <v>282583224.77399999</v>
      </c>
      <c r="O159" s="113">
        <f t="shared" ref="O159" si="150">L159+N159</f>
        <v>670645964.77399993</v>
      </c>
      <c r="P159" s="107">
        <f>L159/(1+E159)</f>
        <v>360988595.3488372</v>
      </c>
      <c r="Q159" s="107">
        <f>(P159*$Q$7)+P159</f>
        <v>382250823.61488372</v>
      </c>
      <c r="R159" s="107">
        <f>L159-Q159</f>
        <v>5811916.3851162791</v>
      </c>
      <c r="S159" s="107">
        <f>N159/(1+E159)</f>
        <v>262868116.0688372</v>
      </c>
      <c r="T159" s="107">
        <f t="shared" si="147"/>
        <v>278351048.10529172</v>
      </c>
      <c r="U159" s="107">
        <f>N159-T159</f>
        <v>4232176.6687082648</v>
      </c>
      <c r="V159" s="107">
        <f>R159+U159</f>
        <v>10044093.053824544</v>
      </c>
    </row>
    <row r="160" spans="2:22" ht="22.5" customHeight="1" x14ac:dyDescent="0.25">
      <c r="B160" s="100" t="s">
        <v>344</v>
      </c>
      <c r="C160" s="105">
        <v>5800000</v>
      </c>
      <c r="D160" s="105">
        <v>0</v>
      </c>
      <c r="E160" s="114">
        <v>0</v>
      </c>
      <c r="F160" s="105">
        <v>5800000</v>
      </c>
      <c r="G160" s="108"/>
      <c r="H160" s="105"/>
      <c r="I160" s="108"/>
      <c r="J160" s="105"/>
      <c r="K160" s="109">
        <v>20</v>
      </c>
      <c r="L160" s="107">
        <v>116000000</v>
      </c>
      <c r="M160" s="109">
        <v>40</v>
      </c>
      <c r="N160" s="113">
        <v>116000000</v>
      </c>
      <c r="O160" s="113">
        <f t="shared" ref="O160" si="151">L160+N160</f>
        <v>232000000</v>
      </c>
      <c r="P160" s="107">
        <f>L160/(1+E160)</f>
        <v>116000000</v>
      </c>
      <c r="Q160" s="107">
        <f>(P160*$Q$7)+P160</f>
        <v>122832400</v>
      </c>
      <c r="R160" s="107">
        <f>L160-Q160</f>
        <v>-6832400</v>
      </c>
      <c r="S160" s="107">
        <f>N160/(1+E160)</f>
        <v>116000000</v>
      </c>
      <c r="T160" s="107">
        <f t="shared" si="147"/>
        <v>122832400</v>
      </c>
      <c r="U160" s="107">
        <f>N160-T160</f>
        <v>-6832400</v>
      </c>
      <c r="V160" s="107">
        <f>R160+U160</f>
        <v>-13664800</v>
      </c>
    </row>
    <row r="161" spans="2:22" ht="22.5" customHeight="1" x14ac:dyDescent="0.25">
      <c r="B161" s="101" t="s">
        <v>531</v>
      </c>
      <c r="C161" s="106"/>
      <c r="D161" s="105"/>
      <c r="E161" s="114"/>
      <c r="F161" s="105"/>
      <c r="G161" s="108"/>
      <c r="H161" s="105"/>
      <c r="I161" s="108"/>
      <c r="J161" s="105"/>
      <c r="K161" s="109"/>
      <c r="L161" s="107"/>
      <c r="M161" s="109"/>
      <c r="N161" s="113"/>
      <c r="O161" s="113"/>
      <c r="P161" s="107"/>
      <c r="Q161" s="107"/>
      <c r="R161" s="107"/>
      <c r="S161" s="102"/>
      <c r="T161" s="102"/>
      <c r="U161" s="102"/>
      <c r="V161" s="102"/>
    </row>
    <row r="162" spans="2:22" ht="22.5" customHeight="1" x14ac:dyDescent="0.25">
      <c r="B162" s="100" t="s">
        <v>437</v>
      </c>
      <c r="C162" s="105">
        <v>5318000</v>
      </c>
      <c r="D162" s="105">
        <v>284513000</v>
      </c>
      <c r="E162" s="114">
        <v>7.4999999999999997E-2</v>
      </c>
      <c r="F162" s="105">
        <v>5717000</v>
      </c>
      <c r="G162" s="108">
        <v>1.4999999999999999E-2</v>
      </c>
      <c r="H162" s="105">
        <v>5802755</v>
      </c>
      <c r="I162" s="108">
        <v>2.5000000000000001E-2</v>
      </c>
      <c r="J162" s="105">
        <v>5859925</v>
      </c>
      <c r="K162" s="109">
        <v>21</v>
      </c>
      <c r="L162" s="107">
        <v>120053850</v>
      </c>
      <c r="M162" s="109">
        <v>22</v>
      </c>
      <c r="N162" s="113">
        <v>125770700</v>
      </c>
      <c r="O162" s="113">
        <f>L162+N162</f>
        <v>245824550</v>
      </c>
      <c r="P162" s="107">
        <f>L162/(1+E162)</f>
        <v>111678000</v>
      </c>
      <c r="Q162" s="107">
        <f>(P162*$Q$7)+P162</f>
        <v>118255834.2</v>
      </c>
      <c r="R162" s="107">
        <f>L162-Q162</f>
        <v>1798015.799999997</v>
      </c>
      <c r="S162" s="107">
        <f>N162/(1+E162)</f>
        <v>116996000</v>
      </c>
      <c r="T162" s="107">
        <f t="shared" ref="T162:T163" si="152">(S162*$T$7)+S162</f>
        <v>123887064.40000001</v>
      </c>
      <c r="U162" s="107">
        <f>N162-T162</f>
        <v>1883635.599999994</v>
      </c>
      <c r="V162" s="107">
        <f>R162+U162</f>
        <v>3681651.3999999911</v>
      </c>
    </row>
    <row r="163" spans="2:22" ht="22.5" customHeight="1" x14ac:dyDescent="0.25">
      <c r="B163" s="100" t="s">
        <v>438</v>
      </c>
      <c r="C163" s="105">
        <v>5425000</v>
      </c>
      <c r="D163" s="105">
        <v>62387500</v>
      </c>
      <c r="E163" s="114">
        <v>7.4999999999999997E-2</v>
      </c>
      <c r="F163" s="105">
        <v>5832000</v>
      </c>
      <c r="G163" s="108">
        <v>0.01</v>
      </c>
      <c r="H163" s="105">
        <v>5890320</v>
      </c>
      <c r="I163" s="108"/>
      <c r="J163" s="105"/>
      <c r="K163" s="109">
        <v>6</v>
      </c>
      <c r="L163" s="107">
        <v>34991250</v>
      </c>
      <c r="M163" s="109">
        <v>7</v>
      </c>
      <c r="N163" s="113">
        <v>34991250</v>
      </c>
      <c r="O163" s="113">
        <f>L163+N163</f>
        <v>69982500</v>
      </c>
      <c r="P163" s="107">
        <f>L163/(1+E163)</f>
        <v>32550000</v>
      </c>
      <c r="Q163" s="107">
        <f>(P163*$Q$7)+P163</f>
        <v>34467195</v>
      </c>
      <c r="R163" s="107">
        <f>L163-Q163</f>
        <v>524055</v>
      </c>
      <c r="S163" s="107">
        <f>N163/(1+E163)</f>
        <v>32550000</v>
      </c>
      <c r="T163" s="107">
        <f t="shared" si="152"/>
        <v>34467195</v>
      </c>
      <c r="U163" s="107">
        <f>N163-T163</f>
        <v>524055</v>
      </c>
      <c r="V163" s="107">
        <f>R163+U163</f>
        <v>1048110</v>
      </c>
    </row>
    <row r="164" spans="2:22" ht="22.5" customHeight="1" x14ac:dyDescent="0.25">
      <c r="B164" s="101" t="s">
        <v>512</v>
      </c>
      <c r="C164" s="225"/>
      <c r="D164" s="105"/>
      <c r="E164" s="114"/>
      <c r="F164" s="105"/>
      <c r="G164" s="108"/>
      <c r="H164" s="105"/>
      <c r="I164" s="108"/>
      <c r="J164" s="105"/>
      <c r="K164" s="109"/>
      <c r="L164" s="107"/>
      <c r="M164" s="109"/>
      <c r="N164" s="113"/>
      <c r="O164" s="113"/>
      <c r="P164" s="107"/>
      <c r="Q164" s="107"/>
      <c r="R164" s="107"/>
      <c r="S164" s="102"/>
      <c r="T164" s="102"/>
      <c r="U164" s="102"/>
      <c r="V164" s="102"/>
    </row>
    <row r="165" spans="2:22" ht="22.5" customHeight="1" x14ac:dyDescent="0.25">
      <c r="B165" s="100" t="s">
        <v>364</v>
      </c>
      <c r="C165" s="105">
        <v>6291000</v>
      </c>
      <c r="D165" s="105">
        <v>62910000</v>
      </c>
      <c r="E165" s="114">
        <v>7.4999999999999997E-2</v>
      </c>
      <c r="F165" s="105">
        <v>6763000</v>
      </c>
      <c r="G165" s="108"/>
      <c r="H165" s="105"/>
      <c r="I165" s="108"/>
      <c r="J165" s="105"/>
      <c r="K165" s="109">
        <v>11</v>
      </c>
      <c r="L165" s="107">
        <v>74391075</v>
      </c>
      <c r="M165" s="109">
        <v>11</v>
      </c>
      <c r="N165" s="113">
        <v>74391075</v>
      </c>
      <c r="O165" s="113">
        <f t="shared" ref="O165" si="153">L165+N165</f>
        <v>148782150</v>
      </c>
      <c r="P165" s="107">
        <f t="shared" ref="P165:P173" si="154">L165/(1+E165)</f>
        <v>69201000</v>
      </c>
      <c r="Q165" s="107">
        <f t="shared" ref="Q165:Q173" si="155">(P165*$Q$7)+P165</f>
        <v>73276938.900000006</v>
      </c>
      <c r="R165" s="107">
        <f t="shared" ref="R165:R173" si="156">L165-Q165</f>
        <v>1114136.099999994</v>
      </c>
      <c r="S165" s="107">
        <f t="shared" ref="S165:S173" si="157">N165/(1+E165)</f>
        <v>69201000</v>
      </c>
      <c r="T165" s="107">
        <f t="shared" ref="T165:T173" si="158">(S165*$T$7)+S165</f>
        <v>73276938.900000006</v>
      </c>
      <c r="U165" s="107">
        <f t="shared" ref="U165:U173" si="159">N165-T165</f>
        <v>1114136.099999994</v>
      </c>
      <c r="V165" s="107">
        <f t="shared" ref="V165:V173" si="160">R165+U165</f>
        <v>2228272.1999999881</v>
      </c>
    </row>
    <row r="166" spans="2:22" ht="22.5" customHeight="1" x14ac:dyDescent="0.25">
      <c r="B166" s="100" t="s">
        <v>365</v>
      </c>
      <c r="C166" s="105">
        <v>6291000</v>
      </c>
      <c r="D166" s="105">
        <v>256043700</v>
      </c>
      <c r="E166" s="114">
        <v>7.4999999999999997E-2</v>
      </c>
      <c r="F166" s="105">
        <v>6763000</v>
      </c>
      <c r="G166" s="108">
        <v>1.4999999999999999E-2</v>
      </c>
      <c r="H166" s="105">
        <v>6864445</v>
      </c>
      <c r="I166" s="108">
        <v>2.5000000000000001E-2</v>
      </c>
      <c r="J166" s="105">
        <v>6932075</v>
      </c>
      <c r="K166" s="109">
        <v>19</v>
      </c>
      <c r="L166" s="107">
        <v>128493675</v>
      </c>
      <c r="M166" s="109">
        <v>21</v>
      </c>
      <c r="N166" s="113">
        <v>142019325</v>
      </c>
      <c r="O166" s="113">
        <f>L166+N166</f>
        <v>270513000</v>
      </c>
      <c r="P166" s="107">
        <f t="shared" si="154"/>
        <v>119529000</v>
      </c>
      <c r="Q166" s="107">
        <f t="shared" si="155"/>
        <v>126569258.09999999</v>
      </c>
      <c r="R166" s="107">
        <f t="shared" si="156"/>
        <v>1924416.900000006</v>
      </c>
      <c r="S166" s="107">
        <f t="shared" si="157"/>
        <v>132111000</v>
      </c>
      <c r="T166" s="107">
        <f t="shared" si="158"/>
        <v>139892337.90000001</v>
      </c>
      <c r="U166" s="107">
        <f t="shared" si="159"/>
        <v>2126987.099999994</v>
      </c>
      <c r="V166" s="107">
        <f t="shared" si="160"/>
        <v>4051404</v>
      </c>
    </row>
    <row r="167" spans="2:22" ht="22.5" customHeight="1" x14ac:dyDescent="0.25">
      <c r="B167" s="100" t="s">
        <v>366</v>
      </c>
      <c r="C167" s="105">
        <v>6291000</v>
      </c>
      <c r="D167" s="105"/>
      <c r="E167" s="114">
        <v>7.4999999999999997E-2</v>
      </c>
      <c r="F167" s="105">
        <v>6763000</v>
      </c>
      <c r="G167" s="108"/>
      <c r="H167" s="105"/>
      <c r="I167" s="108"/>
      <c r="J167" s="105"/>
      <c r="K167" s="109">
        <v>0</v>
      </c>
      <c r="L167" s="107">
        <v>0</v>
      </c>
      <c r="M167" s="109">
        <v>0</v>
      </c>
      <c r="N167" s="113">
        <v>0</v>
      </c>
      <c r="O167" s="113">
        <f t="shared" ref="O167" si="161">L167+N167</f>
        <v>0</v>
      </c>
      <c r="P167" s="107">
        <f t="shared" si="154"/>
        <v>0</v>
      </c>
      <c r="Q167" s="107">
        <f t="shared" si="155"/>
        <v>0</v>
      </c>
      <c r="R167" s="107">
        <f t="shared" si="156"/>
        <v>0</v>
      </c>
      <c r="S167" s="107">
        <f t="shared" si="157"/>
        <v>0</v>
      </c>
      <c r="T167" s="107">
        <f t="shared" si="158"/>
        <v>0</v>
      </c>
      <c r="U167" s="107">
        <f t="shared" si="159"/>
        <v>0</v>
      </c>
      <c r="V167" s="107">
        <f t="shared" si="160"/>
        <v>0</v>
      </c>
    </row>
    <row r="168" spans="2:22" ht="22.5" customHeight="1" x14ac:dyDescent="0.25">
      <c r="B168" s="100" t="s">
        <v>367</v>
      </c>
      <c r="C168" s="105">
        <v>6291000</v>
      </c>
      <c r="D168" s="105">
        <v>195021000</v>
      </c>
      <c r="E168" s="114">
        <v>7.4999999999999997E-2</v>
      </c>
      <c r="F168" s="105">
        <v>6763000</v>
      </c>
      <c r="G168" s="108"/>
      <c r="H168" s="105"/>
      <c r="I168" s="108"/>
      <c r="J168" s="105"/>
      <c r="K168" s="109">
        <v>0</v>
      </c>
      <c r="L168" s="107">
        <v>0</v>
      </c>
      <c r="M168" s="109">
        <v>0</v>
      </c>
      <c r="N168" s="113">
        <v>0</v>
      </c>
      <c r="O168" s="113">
        <f t="shared" ref="O168" si="162">L168+N168</f>
        <v>0</v>
      </c>
      <c r="P168" s="107">
        <f t="shared" si="154"/>
        <v>0</v>
      </c>
      <c r="Q168" s="107">
        <f t="shared" si="155"/>
        <v>0</v>
      </c>
      <c r="R168" s="107">
        <f t="shared" si="156"/>
        <v>0</v>
      </c>
      <c r="S168" s="107">
        <f t="shared" si="157"/>
        <v>0</v>
      </c>
      <c r="T168" s="107">
        <f t="shared" si="158"/>
        <v>0</v>
      </c>
      <c r="U168" s="107">
        <f t="shared" si="159"/>
        <v>0</v>
      </c>
      <c r="V168" s="107">
        <f t="shared" si="160"/>
        <v>0</v>
      </c>
    </row>
    <row r="169" spans="2:22" ht="22.5" customHeight="1" x14ac:dyDescent="0.25">
      <c r="B169" s="100" t="s">
        <v>368</v>
      </c>
      <c r="C169" s="105">
        <v>7350000</v>
      </c>
      <c r="D169" s="105">
        <v>647902500</v>
      </c>
      <c r="E169" s="114">
        <v>7.4999999999999997E-2</v>
      </c>
      <c r="F169" s="105">
        <v>7901000</v>
      </c>
      <c r="G169" s="108">
        <v>1.4999999999999999E-2</v>
      </c>
      <c r="H169" s="105">
        <v>8019515</v>
      </c>
      <c r="I169" s="108">
        <v>2.5000000000000001E-2</v>
      </c>
      <c r="J169" s="105">
        <v>8098525</v>
      </c>
      <c r="K169" s="109">
        <v>30</v>
      </c>
      <c r="L169" s="107">
        <v>237037500</v>
      </c>
      <c r="M169" s="109">
        <v>60</v>
      </c>
      <c r="N169" s="113">
        <v>474075000</v>
      </c>
      <c r="O169" s="113">
        <f t="shared" ref="O169" si="163">L169+N169</f>
        <v>711112500</v>
      </c>
      <c r="P169" s="107">
        <f t="shared" si="154"/>
        <v>220500000</v>
      </c>
      <c r="Q169" s="107">
        <f t="shared" si="155"/>
        <v>233487450</v>
      </c>
      <c r="R169" s="107">
        <f t="shared" si="156"/>
        <v>3550050</v>
      </c>
      <c r="S169" s="107">
        <f t="shared" si="157"/>
        <v>441000000</v>
      </c>
      <c r="T169" s="107">
        <f t="shared" si="158"/>
        <v>466974900</v>
      </c>
      <c r="U169" s="107">
        <f t="shared" si="159"/>
        <v>7100100</v>
      </c>
      <c r="V169" s="107">
        <f t="shared" si="160"/>
        <v>10650150</v>
      </c>
    </row>
    <row r="170" spans="2:22" ht="22.5" customHeight="1" x14ac:dyDescent="0.25">
      <c r="B170" s="100" t="s">
        <v>369</v>
      </c>
      <c r="C170" s="105">
        <v>6955000</v>
      </c>
      <c r="D170" s="105">
        <v>0</v>
      </c>
      <c r="E170" s="114">
        <v>7.4999999999999997E-2</v>
      </c>
      <c r="F170" s="105">
        <v>7477000</v>
      </c>
      <c r="G170" s="108"/>
      <c r="H170" s="105"/>
      <c r="I170" s="108"/>
      <c r="J170" s="105"/>
      <c r="K170" s="109">
        <v>11</v>
      </c>
      <c r="L170" s="107">
        <v>82242875</v>
      </c>
      <c r="M170" s="109">
        <v>11</v>
      </c>
      <c r="N170" s="113">
        <v>74766250</v>
      </c>
      <c r="O170" s="113">
        <f t="shared" ref="O170:O171" si="164">L170+N170</f>
        <v>157009125</v>
      </c>
      <c r="P170" s="107">
        <f t="shared" si="154"/>
        <v>76505000</v>
      </c>
      <c r="Q170" s="107">
        <f t="shared" si="155"/>
        <v>81011144.5</v>
      </c>
      <c r="R170" s="107">
        <f t="shared" si="156"/>
        <v>1231730.5</v>
      </c>
      <c r="S170" s="107">
        <f t="shared" si="157"/>
        <v>69550000</v>
      </c>
      <c r="T170" s="107">
        <f t="shared" si="158"/>
        <v>73646495</v>
      </c>
      <c r="U170" s="107">
        <f t="shared" si="159"/>
        <v>1119755</v>
      </c>
      <c r="V170" s="107">
        <f t="shared" si="160"/>
        <v>2351485.5</v>
      </c>
    </row>
    <row r="171" spans="2:22" ht="22.5" customHeight="1" x14ac:dyDescent="0.25">
      <c r="B171" s="100" t="s">
        <v>370</v>
      </c>
      <c r="C171" s="105">
        <v>7400000</v>
      </c>
      <c r="D171" s="105"/>
      <c r="E171" s="114">
        <v>0</v>
      </c>
      <c r="F171" s="105">
        <v>7400000</v>
      </c>
      <c r="G171" s="108"/>
      <c r="H171" s="105"/>
      <c r="I171" s="108"/>
      <c r="J171" s="105"/>
      <c r="K171" s="109">
        <v>0</v>
      </c>
      <c r="L171" s="107">
        <v>0</v>
      </c>
      <c r="M171" s="109">
        <v>0</v>
      </c>
      <c r="N171" s="107">
        <v>0</v>
      </c>
      <c r="O171" s="113">
        <f t="shared" si="164"/>
        <v>0</v>
      </c>
      <c r="P171" s="107">
        <f t="shared" si="154"/>
        <v>0</v>
      </c>
      <c r="Q171" s="107">
        <f t="shared" si="155"/>
        <v>0</v>
      </c>
      <c r="R171" s="107">
        <f t="shared" si="156"/>
        <v>0</v>
      </c>
      <c r="S171" s="107">
        <f t="shared" si="157"/>
        <v>0</v>
      </c>
      <c r="T171" s="107">
        <f t="shared" si="158"/>
        <v>0</v>
      </c>
      <c r="U171" s="107">
        <f t="shared" si="159"/>
        <v>0</v>
      </c>
      <c r="V171" s="107">
        <f t="shared" si="160"/>
        <v>0</v>
      </c>
    </row>
    <row r="172" spans="2:22" ht="22.5" customHeight="1" x14ac:dyDescent="0.25">
      <c r="B172" s="100" t="s">
        <v>371</v>
      </c>
      <c r="C172" s="105">
        <v>7400000</v>
      </c>
      <c r="D172" s="105"/>
      <c r="E172" s="114">
        <v>0</v>
      </c>
      <c r="F172" s="105">
        <v>7400000</v>
      </c>
      <c r="G172" s="108"/>
      <c r="H172" s="105"/>
      <c r="I172" s="108"/>
      <c r="J172" s="105"/>
      <c r="K172" s="109">
        <v>0</v>
      </c>
      <c r="L172" s="107">
        <v>0</v>
      </c>
      <c r="M172" s="109">
        <v>0</v>
      </c>
      <c r="N172" s="107">
        <v>0</v>
      </c>
      <c r="O172" s="113">
        <f t="shared" ref="O172" si="165">L172+N172</f>
        <v>0</v>
      </c>
      <c r="P172" s="107">
        <f t="shared" si="154"/>
        <v>0</v>
      </c>
      <c r="Q172" s="107">
        <f t="shared" si="155"/>
        <v>0</v>
      </c>
      <c r="R172" s="107">
        <f t="shared" si="156"/>
        <v>0</v>
      </c>
      <c r="S172" s="107">
        <f t="shared" si="157"/>
        <v>0</v>
      </c>
      <c r="T172" s="107">
        <f t="shared" si="158"/>
        <v>0</v>
      </c>
      <c r="U172" s="107">
        <f t="shared" si="159"/>
        <v>0</v>
      </c>
      <c r="V172" s="107">
        <f t="shared" si="160"/>
        <v>0</v>
      </c>
    </row>
    <row r="173" spans="2:22" ht="22.5" customHeight="1" x14ac:dyDescent="0.25">
      <c r="B173" s="100" t="s">
        <v>372</v>
      </c>
      <c r="C173" s="105">
        <v>6500000</v>
      </c>
      <c r="D173" s="105"/>
      <c r="E173" s="114">
        <v>7.4999999999999997E-2</v>
      </c>
      <c r="F173" s="105">
        <v>6988000</v>
      </c>
      <c r="G173" s="108"/>
      <c r="H173" s="105"/>
      <c r="I173" s="108"/>
      <c r="J173" s="105"/>
      <c r="K173" s="109">
        <v>0</v>
      </c>
      <c r="L173" s="107">
        <v>0</v>
      </c>
      <c r="M173" s="109">
        <v>0</v>
      </c>
      <c r="N173" s="107">
        <v>0</v>
      </c>
      <c r="O173" s="113">
        <f t="shared" ref="O173" si="166">L173+N173</f>
        <v>0</v>
      </c>
      <c r="P173" s="107">
        <f t="shared" si="154"/>
        <v>0</v>
      </c>
      <c r="Q173" s="107">
        <f t="shared" si="155"/>
        <v>0</v>
      </c>
      <c r="R173" s="107">
        <f t="shared" si="156"/>
        <v>0</v>
      </c>
      <c r="S173" s="107">
        <f t="shared" si="157"/>
        <v>0</v>
      </c>
      <c r="T173" s="107">
        <f t="shared" si="158"/>
        <v>0</v>
      </c>
      <c r="U173" s="107">
        <f t="shared" si="159"/>
        <v>0</v>
      </c>
      <c r="V173" s="107">
        <f t="shared" si="160"/>
        <v>0</v>
      </c>
    </row>
    <row r="174" spans="2:22" ht="22.5" customHeight="1" x14ac:dyDescent="0.25">
      <c r="B174" s="101" t="s">
        <v>522</v>
      </c>
      <c r="C174" s="225"/>
      <c r="D174" s="105"/>
      <c r="E174" s="114"/>
      <c r="F174" s="105"/>
      <c r="G174" s="108"/>
      <c r="H174" s="105"/>
      <c r="I174" s="108"/>
      <c r="J174" s="105"/>
      <c r="K174" s="109"/>
      <c r="L174" s="107"/>
      <c r="M174" s="109"/>
      <c r="N174" s="113"/>
      <c r="O174" s="113"/>
      <c r="P174" s="107"/>
      <c r="Q174" s="107"/>
      <c r="R174" s="107"/>
      <c r="S174" s="102"/>
      <c r="T174" s="102"/>
      <c r="U174" s="102"/>
      <c r="V174" s="102"/>
    </row>
    <row r="175" spans="2:22" ht="22.5" customHeight="1" x14ac:dyDescent="0.25">
      <c r="B175" s="100" t="s">
        <v>335</v>
      </c>
      <c r="C175" s="105">
        <v>9126000</v>
      </c>
      <c r="D175" s="105">
        <v>1103853582</v>
      </c>
      <c r="E175" s="114">
        <v>0</v>
      </c>
      <c r="F175" s="105">
        <v>9126000</v>
      </c>
      <c r="G175" s="108">
        <v>1.4999999999999999E-2</v>
      </c>
      <c r="H175" s="105">
        <v>9262890</v>
      </c>
      <c r="I175" s="108">
        <v>2.5000000000000001E-2</v>
      </c>
      <c r="J175" s="105">
        <v>9354150</v>
      </c>
      <c r="K175" s="109">
        <v>66</v>
      </c>
      <c r="L175" s="107">
        <v>602316000</v>
      </c>
      <c r="M175" s="109">
        <v>66</v>
      </c>
      <c r="N175" s="113">
        <v>602316000</v>
      </c>
      <c r="O175" s="113">
        <f t="shared" ref="O175" si="167">L175+N175</f>
        <v>1204632000</v>
      </c>
      <c r="P175" s="107">
        <f>L175/(1+E175)</f>
        <v>602316000</v>
      </c>
      <c r="Q175" s="107">
        <f>(P175*$Q$7)+P175</f>
        <v>637792412.39999998</v>
      </c>
      <c r="R175" s="107">
        <f>L175-Q175</f>
        <v>-35476412.399999976</v>
      </c>
      <c r="S175" s="107">
        <f>N175/(1+E175)</f>
        <v>602316000</v>
      </c>
      <c r="T175" s="107">
        <f t="shared" ref="T175:T179" si="168">(S175*$T$7)+S175</f>
        <v>637792412.39999998</v>
      </c>
      <c r="U175" s="107">
        <f>N175-T175</f>
        <v>-35476412.399999976</v>
      </c>
      <c r="V175" s="107">
        <f>R175+U175</f>
        <v>-70952824.799999952</v>
      </c>
    </row>
    <row r="176" spans="2:22" ht="22.5" customHeight="1" x14ac:dyDescent="0.25">
      <c r="B176" s="100" t="s">
        <v>336</v>
      </c>
      <c r="C176" s="105">
        <v>8673000</v>
      </c>
      <c r="D176" s="105">
        <v>1090629750</v>
      </c>
      <c r="E176" s="114">
        <v>0</v>
      </c>
      <c r="F176" s="105">
        <v>8673000</v>
      </c>
      <c r="G176" s="108">
        <v>0.01</v>
      </c>
      <c r="H176" s="105">
        <v>8759730</v>
      </c>
      <c r="I176" s="108"/>
      <c r="J176" s="105"/>
      <c r="K176" s="109">
        <v>60</v>
      </c>
      <c r="L176" s="107">
        <v>496605138.75</v>
      </c>
      <c r="M176" s="109">
        <v>60</v>
      </c>
      <c r="N176" s="113">
        <v>520380000</v>
      </c>
      <c r="O176" s="113">
        <f t="shared" ref="O176" si="169">L176+N176</f>
        <v>1016985138.75</v>
      </c>
      <c r="P176" s="107">
        <f>L176/(1+E176)</f>
        <v>496605138.75</v>
      </c>
      <c r="Q176" s="107">
        <f>(P176*$Q$7)+P176</f>
        <v>525855181.42237502</v>
      </c>
      <c r="R176" s="107">
        <f>L176-Q176</f>
        <v>-29250042.672375023</v>
      </c>
      <c r="S176" s="107">
        <f>N176/(1+E176)</f>
        <v>520380000</v>
      </c>
      <c r="T176" s="107">
        <f t="shared" si="168"/>
        <v>551030382</v>
      </c>
      <c r="U176" s="107">
        <f>N176-T176</f>
        <v>-30650382</v>
      </c>
      <c r="V176" s="107">
        <f>R176+U176</f>
        <v>-59900424.672375023</v>
      </c>
    </row>
    <row r="177" spans="2:22" ht="22.5" customHeight="1" x14ac:dyDescent="0.25">
      <c r="B177" s="100" t="s">
        <v>337</v>
      </c>
      <c r="C177" s="105">
        <v>12292000</v>
      </c>
      <c r="D177" s="105">
        <v>280257600</v>
      </c>
      <c r="E177" s="114">
        <v>7.4999999999999997E-2</v>
      </c>
      <c r="F177" s="105">
        <v>13214000</v>
      </c>
      <c r="G177" s="108">
        <v>1.4999999999999999E-2</v>
      </c>
      <c r="H177" s="105">
        <v>13412210</v>
      </c>
      <c r="I177" s="108">
        <v>2.5000000000000001E-2</v>
      </c>
      <c r="J177" s="105">
        <v>13544350</v>
      </c>
      <c r="K177" s="109">
        <v>8</v>
      </c>
      <c r="L177" s="107">
        <v>105711200</v>
      </c>
      <c r="M177" s="109">
        <v>9</v>
      </c>
      <c r="N177" s="113">
        <v>118925100</v>
      </c>
      <c r="O177" s="113">
        <f t="shared" ref="O177" si="170">L177+N177</f>
        <v>224636300</v>
      </c>
      <c r="P177" s="107">
        <f>L177/(1+E177)</f>
        <v>98336000</v>
      </c>
      <c r="Q177" s="107">
        <f>(P177*$Q$7)+P177</f>
        <v>104127990.40000001</v>
      </c>
      <c r="R177" s="107">
        <f>L177-Q177</f>
        <v>1583209.599999994</v>
      </c>
      <c r="S177" s="107">
        <f>N177/(1+E177)</f>
        <v>110628000</v>
      </c>
      <c r="T177" s="107">
        <f t="shared" si="168"/>
        <v>117143989.2</v>
      </c>
      <c r="U177" s="107">
        <f>N177-T177</f>
        <v>1781110.799999997</v>
      </c>
      <c r="V177" s="107">
        <f>R177+U177</f>
        <v>3364320.3999999911</v>
      </c>
    </row>
    <row r="178" spans="2:22" ht="22.5" customHeight="1" x14ac:dyDescent="0.25">
      <c r="B178" s="100" t="s">
        <v>338</v>
      </c>
      <c r="C178" s="105">
        <v>5547000</v>
      </c>
      <c r="D178" s="105">
        <v>100400700</v>
      </c>
      <c r="E178" s="114">
        <v>7.4999999999999997E-2</v>
      </c>
      <c r="F178" s="105">
        <v>5963000</v>
      </c>
      <c r="G178" s="108">
        <v>1.4999999999999999E-2</v>
      </c>
      <c r="H178" s="105">
        <v>6052445</v>
      </c>
      <c r="I178" s="108">
        <v>2.5000000000000001E-2</v>
      </c>
      <c r="J178" s="105">
        <v>6112075</v>
      </c>
      <c r="K178" s="109">
        <v>0</v>
      </c>
      <c r="L178" s="107">
        <v>0</v>
      </c>
      <c r="M178" s="109">
        <v>30</v>
      </c>
      <c r="N178" s="113">
        <v>178890750</v>
      </c>
      <c r="O178" s="113">
        <f t="shared" ref="O178" si="171">L178+N178</f>
        <v>178890750</v>
      </c>
      <c r="P178" s="107">
        <f>L178/(1+E178)</f>
        <v>0</v>
      </c>
      <c r="Q178" s="107">
        <f>(P178*$Q$7)+P178</f>
        <v>0</v>
      </c>
      <c r="R178" s="107">
        <f>L178-Q178</f>
        <v>0</v>
      </c>
      <c r="S178" s="107">
        <f>N178/(1+E178)</f>
        <v>166410000</v>
      </c>
      <c r="T178" s="107">
        <f t="shared" si="168"/>
        <v>176211549</v>
      </c>
      <c r="U178" s="107">
        <f>N178-T178</f>
        <v>2679201</v>
      </c>
      <c r="V178" s="107">
        <f>R178+U178</f>
        <v>2679201</v>
      </c>
    </row>
    <row r="179" spans="2:22" ht="22.5" customHeight="1" x14ac:dyDescent="0.25">
      <c r="B179" s="100" t="s">
        <v>339</v>
      </c>
      <c r="C179" s="105">
        <v>8673000</v>
      </c>
      <c r="D179" s="105">
        <v>689503500</v>
      </c>
      <c r="E179" s="114">
        <v>0</v>
      </c>
      <c r="F179" s="105">
        <v>8673000</v>
      </c>
      <c r="G179" s="108">
        <v>0.01</v>
      </c>
      <c r="H179" s="105">
        <v>8759730</v>
      </c>
      <c r="I179" s="108"/>
      <c r="J179" s="105"/>
      <c r="K179" s="109">
        <v>55</v>
      </c>
      <c r="L179" s="107">
        <v>477015000</v>
      </c>
      <c r="M179" s="109">
        <v>46</v>
      </c>
      <c r="N179" s="113">
        <v>398958000</v>
      </c>
      <c r="O179" s="113">
        <f t="shared" ref="O179" si="172">L179+N179</f>
        <v>875973000</v>
      </c>
      <c r="P179" s="107">
        <f>L179/(1+E179)</f>
        <v>477015000</v>
      </c>
      <c r="Q179" s="107">
        <f>(P179*$Q$7)+P179</f>
        <v>505111183.5</v>
      </c>
      <c r="R179" s="107">
        <f>L179-Q179</f>
        <v>-28096183.5</v>
      </c>
      <c r="S179" s="107">
        <f>N179/(1+E179)</f>
        <v>398958000</v>
      </c>
      <c r="T179" s="107">
        <f t="shared" si="168"/>
        <v>422456626.19999999</v>
      </c>
      <c r="U179" s="107">
        <f>N179-T179</f>
        <v>-23498626.199999988</v>
      </c>
      <c r="V179" s="107">
        <f>R179+U179</f>
        <v>-51594809.699999988</v>
      </c>
    </row>
    <row r="180" spans="2:22" ht="15.75" x14ac:dyDescent="0.25">
      <c r="B180" s="101" t="s">
        <v>282</v>
      </c>
      <c r="C180" s="225"/>
      <c r="D180" s="105"/>
      <c r="E180" s="114"/>
      <c r="F180" s="105"/>
      <c r="G180" s="108"/>
      <c r="H180" s="105"/>
      <c r="I180" s="108"/>
      <c r="J180" s="105"/>
      <c r="K180" s="109"/>
      <c r="L180" s="107"/>
      <c r="M180" s="109"/>
      <c r="N180" s="113"/>
      <c r="O180" s="113"/>
      <c r="P180" s="107"/>
      <c r="Q180" s="107"/>
      <c r="R180" s="107"/>
      <c r="S180" s="102"/>
      <c r="T180" s="102"/>
      <c r="U180" s="102"/>
      <c r="V180" s="102"/>
    </row>
    <row r="181" spans="2:22" ht="15.75" x14ac:dyDescent="0.25">
      <c r="B181" s="100" t="s">
        <v>450</v>
      </c>
      <c r="C181" s="105">
        <v>6479000</v>
      </c>
      <c r="D181" s="105">
        <v>5482575153</v>
      </c>
      <c r="E181" s="114">
        <v>7.4999999999999997E-2</v>
      </c>
      <c r="F181" s="105">
        <v>6965000</v>
      </c>
      <c r="G181" s="108">
        <v>1.4999999999999999E-2</v>
      </c>
      <c r="H181" s="105">
        <v>7069475</v>
      </c>
      <c r="I181" s="108">
        <v>2.5000000000000001E-2</v>
      </c>
      <c r="J181" s="105">
        <v>7139125</v>
      </c>
      <c r="K181" s="109">
        <v>292</v>
      </c>
      <c r="L181" s="107">
        <v>2790007205</v>
      </c>
      <c r="M181" s="109">
        <v>225</v>
      </c>
      <c r="N181" s="113">
        <v>2323357230</v>
      </c>
      <c r="O181" s="113">
        <f>L181+N181</f>
        <v>5113364435</v>
      </c>
      <c r="P181" s="107">
        <f>L181/(1+E181)</f>
        <v>2595355539.534884</v>
      </c>
      <c r="Q181" s="107">
        <f>(P181*$Q$7)+P181</f>
        <v>2748221980.8134885</v>
      </c>
      <c r="R181" s="107">
        <f>L181-Q181</f>
        <v>41785224.186511517</v>
      </c>
      <c r="S181" s="107">
        <f>N181/(1+E181)</f>
        <v>2161262539.534884</v>
      </c>
      <c r="T181" s="107">
        <f t="shared" ref="T181" si="173">(S181*$T$7)+S181</f>
        <v>2288560903.1134887</v>
      </c>
      <c r="U181" s="107">
        <f>N181-T181</f>
        <v>34796326.886511326</v>
      </c>
      <c r="V181" s="107">
        <f>R181+U181</f>
        <v>76581551.073022842</v>
      </c>
    </row>
    <row r="182" spans="2:22" ht="22.5" customHeight="1" x14ac:dyDescent="0.25">
      <c r="B182" s="101" t="s">
        <v>515</v>
      </c>
      <c r="C182" s="225"/>
      <c r="D182" s="105"/>
      <c r="E182" s="114"/>
      <c r="F182" s="105"/>
      <c r="G182" s="108"/>
      <c r="H182" s="105"/>
      <c r="I182" s="108"/>
      <c r="J182" s="105"/>
      <c r="K182" s="109"/>
      <c r="L182" s="107"/>
      <c r="M182" s="109"/>
      <c r="N182" s="113"/>
      <c r="O182" s="113"/>
      <c r="P182" s="107"/>
      <c r="Q182" s="107"/>
      <c r="R182" s="107"/>
      <c r="S182" s="102"/>
      <c r="T182" s="102"/>
      <c r="U182" s="102"/>
      <c r="V182" s="102"/>
    </row>
    <row r="183" spans="2:22" ht="22.5" customHeight="1" x14ac:dyDescent="0.25">
      <c r="B183" s="100" t="s">
        <v>380</v>
      </c>
      <c r="C183" s="105">
        <v>5955000</v>
      </c>
      <c r="D183" s="105">
        <v>486225750</v>
      </c>
      <c r="E183" s="114">
        <v>7.4999999999999997E-2</v>
      </c>
      <c r="F183" s="105">
        <v>6402000</v>
      </c>
      <c r="G183" s="108">
        <v>1.4999999999999999E-2</v>
      </c>
      <c r="H183" s="105">
        <v>6498030</v>
      </c>
      <c r="I183" s="108">
        <v>2.5000000000000001E-2</v>
      </c>
      <c r="J183" s="105">
        <v>6562050</v>
      </c>
      <c r="K183" s="109">
        <v>31</v>
      </c>
      <c r="L183" s="107">
        <v>249666375</v>
      </c>
      <c r="M183" s="109">
        <v>29</v>
      </c>
      <c r="N183" s="113">
        <v>252868125</v>
      </c>
      <c r="O183" s="113">
        <f t="shared" ref="O183" si="174">L183+N183</f>
        <v>502534500</v>
      </c>
      <c r="P183" s="107">
        <f>L183/(1+E183)</f>
        <v>232247790.69767442</v>
      </c>
      <c r="Q183" s="107">
        <f t="shared" ref="Q183:Q215" si="175">(P183*$Q$7)+P183</f>
        <v>245927185.56976745</v>
      </c>
      <c r="R183" s="107">
        <f>L183-Q183</f>
        <v>3739189.4302325547</v>
      </c>
      <c r="S183" s="107">
        <f>N183/(1+E183)</f>
        <v>235226162.79069769</v>
      </c>
      <c r="T183" s="107">
        <f t="shared" ref="T183:T184" si="176">(S183*$T$7)+S183</f>
        <v>249080983.77906978</v>
      </c>
      <c r="U183" s="107">
        <f>N183-T183</f>
        <v>3787141.2209302187</v>
      </c>
      <c r="V183" s="107">
        <f>R183+U183</f>
        <v>7526330.6511627734</v>
      </c>
    </row>
    <row r="184" spans="2:22" ht="22.5" customHeight="1" x14ac:dyDescent="0.25">
      <c r="B184" s="100" t="s">
        <v>381</v>
      </c>
      <c r="C184" s="105">
        <v>9851000</v>
      </c>
      <c r="D184" s="105">
        <v>222632600</v>
      </c>
      <c r="E184" s="114">
        <v>7.4999999999999997E-2</v>
      </c>
      <c r="F184" s="105">
        <v>10590000</v>
      </c>
      <c r="G184" s="108">
        <v>1.4999999999999999E-2</v>
      </c>
      <c r="H184" s="105">
        <v>10748850</v>
      </c>
      <c r="I184" s="108">
        <v>2.5000000000000001E-2</v>
      </c>
      <c r="J184" s="105">
        <v>10854750</v>
      </c>
      <c r="K184" s="109">
        <v>14</v>
      </c>
      <c r="L184" s="107">
        <v>148257550</v>
      </c>
      <c r="M184" s="109">
        <v>10</v>
      </c>
      <c r="N184" s="113">
        <v>116490250</v>
      </c>
      <c r="O184" s="113">
        <f t="shared" ref="O184" si="177">L184+N184</f>
        <v>264747800</v>
      </c>
      <c r="P184" s="107">
        <f>L184/(1+E184)</f>
        <v>137914000</v>
      </c>
      <c r="Q184" s="107">
        <f t="shared" si="175"/>
        <v>146037134.59999999</v>
      </c>
      <c r="R184" s="107">
        <f>L184-Q184</f>
        <v>2220415.400000006</v>
      </c>
      <c r="S184" s="107">
        <f>N184/(1+E184)</f>
        <v>108363023.25581396</v>
      </c>
      <c r="T184" s="107">
        <f t="shared" si="176"/>
        <v>114745605.3255814</v>
      </c>
      <c r="U184" s="107">
        <f>N184-T184</f>
        <v>1744644.6744185984</v>
      </c>
      <c r="V184" s="107">
        <f>R184+U184</f>
        <v>3965060.0744186044</v>
      </c>
    </row>
    <row r="185" spans="2:22" ht="22.5" customHeight="1" x14ac:dyDescent="0.25">
      <c r="B185" s="101" t="s">
        <v>516</v>
      </c>
      <c r="C185" s="225"/>
      <c r="D185" s="105"/>
      <c r="E185" s="114"/>
      <c r="F185" s="105"/>
      <c r="G185" s="108"/>
      <c r="H185" s="105"/>
      <c r="I185" s="108"/>
      <c r="J185" s="105"/>
      <c r="K185" s="109"/>
      <c r="L185" s="107"/>
      <c r="M185" s="109"/>
      <c r="N185" s="113"/>
      <c r="O185" s="113"/>
      <c r="P185" s="107"/>
      <c r="Q185" s="107"/>
      <c r="R185" s="107"/>
      <c r="S185" s="102"/>
      <c r="T185" s="102"/>
      <c r="U185" s="102"/>
      <c r="V185" s="102"/>
    </row>
    <row r="186" spans="2:22" ht="22.5" customHeight="1" x14ac:dyDescent="0.25">
      <c r="B186" s="100" t="s">
        <v>382</v>
      </c>
      <c r="C186" s="105">
        <v>9509000</v>
      </c>
      <c r="D186" s="105">
        <v>1193950040</v>
      </c>
      <c r="E186" s="114">
        <v>7.4999999999999997E-2</v>
      </c>
      <c r="F186" s="105">
        <v>10222000</v>
      </c>
      <c r="G186" s="108">
        <v>1.4999999999999999E-2</v>
      </c>
      <c r="H186" s="105">
        <v>10375330</v>
      </c>
      <c r="I186" s="108">
        <v>2.5000000000000001E-2</v>
      </c>
      <c r="J186" s="105">
        <v>10477550</v>
      </c>
      <c r="K186" s="109">
        <v>66</v>
      </c>
      <c r="L186" s="107">
        <v>546477475.5</v>
      </c>
      <c r="M186" s="109">
        <v>78</v>
      </c>
      <c r="N186" s="113">
        <v>562219625</v>
      </c>
      <c r="O186" s="113">
        <f t="shared" ref="O186" si="178">L186+N186</f>
        <v>1108697100.5</v>
      </c>
      <c r="P186" s="107">
        <f t="shared" ref="P186:P197" si="179">L186/(1+E186)</f>
        <v>508351140</v>
      </c>
      <c r="Q186" s="107">
        <f t="shared" si="175"/>
        <v>538293022.14600003</v>
      </c>
      <c r="R186" s="107">
        <f t="shared" ref="R186:R197" si="180">L186-Q186</f>
        <v>8184453.3539999723</v>
      </c>
      <c r="S186" s="107">
        <f t="shared" ref="S186:S197" si="181">N186/(1+E186)</f>
        <v>522995000</v>
      </c>
      <c r="T186" s="107">
        <f t="shared" ref="T186:T197" si="182">(S186*$T$7)+S186</f>
        <v>553799405.5</v>
      </c>
      <c r="U186" s="107">
        <f t="shared" ref="U186:U197" si="183">N186-T186</f>
        <v>8420219.5</v>
      </c>
      <c r="V186" s="107">
        <f t="shared" ref="V186:V197" si="184">R186+U186</f>
        <v>16604672.853999972</v>
      </c>
    </row>
    <row r="187" spans="2:22" ht="22.5" customHeight="1" x14ac:dyDescent="0.25">
      <c r="B187" s="100" t="s">
        <v>383</v>
      </c>
      <c r="C187" s="105">
        <v>9509000</v>
      </c>
      <c r="D187" s="105">
        <v>538209400</v>
      </c>
      <c r="E187" s="114">
        <v>7.4999999999999997E-2</v>
      </c>
      <c r="F187" s="105">
        <v>10222000</v>
      </c>
      <c r="G187" s="108">
        <v>1.4999999999999999E-2</v>
      </c>
      <c r="H187" s="105">
        <v>10375330</v>
      </c>
      <c r="I187" s="108">
        <v>2.5000000000000001E-2</v>
      </c>
      <c r="J187" s="105">
        <v>10477550</v>
      </c>
      <c r="K187" s="109">
        <v>31</v>
      </c>
      <c r="L187" s="107">
        <v>306665250</v>
      </c>
      <c r="M187" s="109">
        <v>30</v>
      </c>
      <c r="N187" s="113">
        <v>337331775</v>
      </c>
      <c r="O187" s="113">
        <f t="shared" ref="O187" si="185">L187+N187</f>
        <v>643997025</v>
      </c>
      <c r="P187" s="107">
        <f t="shared" si="179"/>
        <v>285270000</v>
      </c>
      <c r="Q187" s="107">
        <f t="shared" si="175"/>
        <v>302072403</v>
      </c>
      <c r="R187" s="107">
        <f t="shared" si="180"/>
        <v>4592847</v>
      </c>
      <c r="S187" s="107">
        <f t="shared" si="181"/>
        <v>313797000</v>
      </c>
      <c r="T187" s="107">
        <f t="shared" si="182"/>
        <v>332279643.30000001</v>
      </c>
      <c r="U187" s="107">
        <f t="shared" si="183"/>
        <v>5052131.6999999881</v>
      </c>
      <c r="V187" s="107">
        <f t="shared" si="184"/>
        <v>9644978.6999999881</v>
      </c>
    </row>
    <row r="188" spans="2:22" ht="22.5" customHeight="1" x14ac:dyDescent="0.25">
      <c r="B188" s="100" t="s">
        <v>384</v>
      </c>
      <c r="C188" s="105">
        <v>9893000</v>
      </c>
      <c r="D188" s="105">
        <v>740491050</v>
      </c>
      <c r="E188" s="114">
        <v>7.4999999999999997E-2</v>
      </c>
      <c r="F188" s="105">
        <v>10635000</v>
      </c>
      <c r="G188" s="108">
        <v>1.4999999999999999E-2</v>
      </c>
      <c r="H188" s="105">
        <v>10794525</v>
      </c>
      <c r="I188" s="108">
        <v>2.5000000000000001E-2</v>
      </c>
      <c r="J188" s="105">
        <v>10900875</v>
      </c>
      <c r="K188" s="109">
        <v>73</v>
      </c>
      <c r="L188" s="107">
        <v>419018015</v>
      </c>
      <c r="M188" s="109">
        <v>66</v>
      </c>
      <c r="N188" s="113">
        <v>404129050</v>
      </c>
      <c r="O188" s="113">
        <f t="shared" ref="O188" si="186">L188+N188</f>
        <v>823147065</v>
      </c>
      <c r="P188" s="107">
        <f t="shared" si="179"/>
        <v>389784200</v>
      </c>
      <c r="Q188" s="107">
        <f t="shared" si="175"/>
        <v>412742489.38</v>
      </c>
      <c r="R188" s="107">
        <f t="shared" si="180"/>
        <v>6275525.6200000048</v>
      </c>
      <c r="S188" s="107">
        <f t="shared" si="181"/>
        <v>375934000</v>
      </c>
      <c r="T188" s="107">
        <f t="shared" si="182"/>
        <v>398076512.60000002</v>
      </c>
      <c r="U188" s="107">
        <f t="shared" si="183"/>
        <v>6052537.3999999762</v>
      </c>
      <c r="V188" s="107">
        <f t="shared" si="184"/>
        <v>12328063.019999981</v>
      </c>
    </row>
    <row r="189" spans="2:22" ht="22.5" customHeight="1" x14ac:dyDescent="0.25">
      <c r="B189" s="100" t="s">
        <v>385</v>
      </c>
      <c r="C189" s="105">
        <v>9050000</v>
      </c>
      <c r="D189" s="105">
        <v>665707800</v>
      </c>
      <c r="E189" s="114">
        <v>7.4999999999999997E-2</v>
      </c>
      <c r="F189" s="105">
        <v>9729000</v>
      </c>
      <c r="G189" s="108">
        <v>1.4999999999999999E-2</v>
      </c>
      <c r="H189" s="105">
        <v>9874935</v>
      </c>
      <c r="I189" s="108">
        <v>2.5000000000000001E-2</v>
      </c>
      <c r="J189" s="105">
        <v>9972225</v>
      </c>
      <c r="K189" s="109">
        <v>39</v>
      </c>
      <c r="L189" s="107">
        <v>350235000</v>
      </c>
      <c r="M189" s="109">
        <v>43</v>
      </c>
      <c r="N189" s="113">
        <v>342051885</v>
      </c>
      <c r="O189" s="113">
        <f t="shared" ref="O189" si="187">L189+N189</f>
        <v>692286885</v>
      </c>
      <c r="P189" s="107">
        <f t="shared" si="179"/>
        <v>325800000</v>
      </c>
      <c r="Q189" s="107">
        <f t="shared" si="175"/>
        <v>344989620</v>
      </c>
      <c r="R189" s="107">
        <f t="shared" si="180"/>
        <v>5245380</v>
      </c>
      <c r="S189" s="107">
        <f t="shared" si="181"/>
        <v>318187800</v>
      </c>
      <c r="T189" s="107">
        <f t="shared" si="182"/>
        <v>336929061.42000002</v>
      </c>
      <c r="U189" s="107">
        <f t="shared" si="183"/>
        <v>5122823.5799999833</v>
      </c>
      <c r="V189" s="107">
        <f t="shared" si="184"/>
        <v>10368203.579999983</v>
      </c>
    </row>
    <row r="190" spans="2:22" ht="22.5" customHeight="1" x14ac:dyDescent="0.25">
      <c r="B190" s="100" t="s">
        <v>386</v>
      </c>
      <c r="C190" s="105">
        <v>8969000</v>
      </c>
      <c r="D190" s="105">
        <v>455625200</v>
      </c>
      <c r="E190" s="114">
        <v>7.4999999999999997E-2</v>
      </c>
      <c r="F190" s="105">
        <v>9642000</v>
      </c>
      <c r="G190" s="108">
        <v>1.4999999999999999E-2</v>
      </c>
      <c r="H190" s="105">
        <v>9786630</v>
      </c>
      <c r="I190" s="108">
        <v>2.5000000000000001E-2</v>
      </c>
      <c r="J190" s="105">
        <v>9883050</v>
      </c>
      <c r="K190" s="109">
        <v>26</v>
      </c>
      <c r="L190" s="107">
        <v>231400200</v>
      </c>
      <c r="M190" s="109">
        <v>25</v>
      </c>
      <c r="N190" s="113">
        <v>241041875</v>
      </c>
      <c r="O190" s="113">
        <f t="shared" ref="O190" si="188">L190+N190</f>
        <v>472442075</v>
      </c>
      <c r="P190" s="107">
        <f t="shared" si="179"/>
        <v>215256000</v>
      </c>
      <c r="Q190" s="107">
        <f t="shared" si="175"/>
        <v>227934578.40000001</v>
      </c>
      <c r="R190" s="107">
        <f t="shared" si="180"/>
        <v>3465621.599999994</v>
      </c>
      <c r="S190" s="107">
        <f t="shared" si="181"/>
        <v>224225000</v>
      </c>
      <c r="T190" s="107">
        <f t="shared" si="182"/>
        <v>237431852.5</v>
      </c>
      <c r="U190" s="107">
        <f t="shared" si="183"/>
        <v>3610022.5</v>
      </c>
      <c r="V190" s="107">
        <f t="shared" si="184"/>
        <v>7075644.099999994</v>
      </c>
    </row>
    <row r="191" spans="2:22" ht="22.5" customHeight="1" x14ac:dyDescent="0.25">
      <c r="B191" s="100" t="s">
        <v>387</v>
      </c>
      <c r="C191" s="105">
        <v>9509000</v>
      </c>
      <c r="D191" s="105">
        <v>808265000</v>
      </c>
      <c r="E191" s="114">
        <v>7.4999999999999997E-2</v>
      </c>
      <c r="F191" s="105">
        <v>10222000</v>
      </c>
      <c r="G191" s="108">
        <v>1.4999999999999999E-2</v>
      </c>
      <c r="H191" s="105">
        <v>10375330</v>
      </c>
      <c r="I191" s="108">
        <v>2.5000000000000001E-2</v>
      </c>
      <c r="J191" s="105">
        <v>10477550</v>
      </c>
      <c r="K191" s="109">
        <v>43</v>
      </c>
      <c r="L191" s="107">
        <v>425242480</v>
      </c>
      <c r="M191" s="109">
        <v>41</v>
      </c>
      <c r="N191" s="113">
        <v>443642395</v>
      </c>
      <c r="O191" s="113">
        <f t="shared" ref="O191" si="189">L191+N191</f>
        <v>868884875</v>
      </c>
      <c r="P191" s="107">
        <f t="shared" si="179"/>
        <v>395574400</v>
      </c>
      <c r="Q191" s="107">
        <f t="shared" si="175"/>
        <v>418873732.16000003</v>
      </c>
      <c r="R191" s="107">
        <f t="shared" si="180"/>
        <v>6368747.8399999738</v>
      </c>
      <c r="S191" s="107">
        <f t="shared" si="181"/>
        <v>412690600</v>
      </c>
      <c r="T191" s="107">
        <f t="shared" si="182"/>
        <v>436998076.33999997</v>
      </c>
      <c r="U191" s="107">
        <f t="shared" si="183"/>
        <v>6644318.6600000262</v>
      </c>
      <c r="V191" s="107">
        <f t="shared" si="184"/>
        <v>13013066.5</v>
      </c>
    </row>
    <row r="192" spans="2:22" ht="22.5" customHeight="1" x14ac:dyDescent="0.25">
      <c r="B192" s="100" t="s">
        <v>388</v>
      </c>
      <c r="C192" s="105">
        <v>9893000</v>
      </c>
      <c r="D192" s="105">
        <v>314102750</v>
      </c>
      <c r="E192" s="114">
        <v>7.4999999999999997E-2</v>
      </c>
      <c r="F192" s="105">
        <v>10635000</v>
      </c>
      <c r="G192" s="108">
        <v>1.4999999999999999E-2</v>
      </c>
      <c r="H192" s="105">
        <v>10794525</v>
      </c>
      <c r="I192" s="108">
        <v>2.5000000000000001E-2</v>
      </c>
      <c r="J192" s="105">
        <v>10900875</v>
      </c>
      <c r="K192" s="109">
        <v>24</v>
      </c>
      <c r="L192" s="107">
        <v>156334132.5</v>
      </c>
      <c r="M192" s="109">
        <v>30</v>
      </c>
      <c r="N192" s="113">
        <v>159524625</v>
      </c>
      <c r="O192" s="113">
        <f t="shared" ref="O192" si="190">L192+N192</f>
        <v>315858757.5</v>
      </c>
      <c r="P192" s="107">
        <f t="shared" si="179"/>
        <v>145427100</v>
      </c>
      <c r="Q192" s="107">
        <f t="shared" si="175"/>
        <v>153992756.19</v>
      </c>
      <c r="R192" s="107">
        <f t="shared" si="180"/>
        <v>2341376.3100000024</v>
      </c>
      <c r="S192" s="107">
        <f t="shared" si="181"/>
        <v>148395000</v>
      </c>
      <c r="T192" s="107">
        <f t="shared" si="182"/>
        <v>157135465.5</v>
      </c>
      <c r="U192" s="107">
        <f t="shared" si="183"/>
        <v>2389159.5</v>
      </c>
      <c r="V192" s="107">
        <f t="shared" si="184"/>
        <v>4730535.8100000024</v>
      </c>
    </row>
    <row r="193" spans="2:22" ht="22.5" customHeight="1" x14ac:dyDescent="0.25">
      <c r="B193" s="100" t="s">
        <v>389</v>
      </c>
      <c r="C193" s="105">
        <v>9509000</v>
      </c>
      <c r="D193" s="105">
        <v>564834600</v>
      </c>
      <c r="E193" s="114">
        <v>7.4999999999999997E-2</v>
      </c>
      <c r="F193" s="105">
        <v>10222000</v>
      </c>
      <c r="G193" s="108">
        <v>1.4999999999999999E-2</v>
      </c>
      <c r="H193" s="105">
        <v>10375330</v>
      </c>
      <c r="I193" s="108">
        <v>2.5000000000000001E-2</v>
      </c>
      <c r="J193" s="105">
        <v>10477550</v>
      </c>
      <c r="K193" s="109">
        <v>32</v>
      </c>
      <c r="L193" s="107">
        <v>286220900</v>
      </c>
      <c r="M193" s="109">
        <v>31</v>
      </c>
      <c r="N193" s="113">
        <v>306665250</v>
      </c>
      <c r="O193" s="113">
        <f t="shared" ref="O193" si="191">L193+N193</f>
        <v>592886150</v>
      </c>
      <c r="P193" s="107">
        <f t="shared" si="179"/>
        <v>266252000</v>
      </c>
      <c r="Q193" s="107">
        <f t="shared" si="175"/>
        <v>281934242.80000001</v>
      </c>
      <c r="R193" s="107">
        <f t="shared" si="180"/>
        <v>4286657.1999999881</v>
      </c>
      <c r="S193" s="107">
        <f t="shared" si="181"/>
        <v>285270000</v>
      </c>
      <c r="T193" s="107">
        <f t="shared" si="182"/>
        <v>302072403</v>
      </c>
      <c r="U193" s="107">
        <f t="shared" si="183"/>
        <v>4592847</v>
      </c>
      <c r="V193" s="107">
        <f t="shared" si="184"/>
        <v>8879504.1999999881</v>
      </c>
    </row>
    <row r="194" spans="2:22" ht="22.5" customHeight="1" x14ac:dyDescent="0.25">
      <c r="B194" s="100" t="s">
        <v>390</v>
      </c>
      <c r="C194" s="105">
        <v>9893000</v>
      </c>
      <c r="D194" s="105">
        <v>1383733910</v>
      </c>
      <c r="E194" s="114">
        <v>0</v>
      </c>
      <c r="F194" s="105">
        <v>9893000</v>
      </c>
      <c r="G194" s="108">
        <v>1.4999999999999999E-2</v>
      </c>
      <c r="H194" s="105">
        <v>10041395</v>
      </c>
      <c r="I194" s="108">
        <v>2.5000000000000001E-2</v>
      </c>
      <c r="J194" s="105">
        <v>10140325</v>
      </c>
      <c r="K194" s="109">
        <v>90</v>
      </c>
      <c r="L194" s="107">
        <v>645211567.5</v>
      </c>
      <c r="M194" s="109">
        <v>82</v>
      </c>
      <c r="N194" s="113">
        <v>709352833</v>
      </c>
      <c r="O194" s="113">
        <f t="shared" ref="O194" si="192">L194+N194</f>
        <v>1354564400.5</v>
      </c>
      <c r="P194" s="107">
        <f t="shared" si="179"/>
        <v>645211567.5</v>
      </c>
      <c r="Q194" s="107">
        <f t="shared" si="175"/>
        <v>683214528.82574999</v>
      </c>
      <c r="R194" s="107">
        <f t="shared" si="180"/>
        <v>-38002961.325749993</v>
      </c>
      <c r="S194" s="107">
        <f t="shared" si="181"/>
        <v>709352833</v>
      </c>
      <c r="T194" s="107">
        <f t="shared" si="182"/>
        <v>751133714.86370003</v>
      </c>
      <c r="U194" s="107">
        <f t="shared" si="183"/>
        <v>-41780881.863700032</v>
      </c>
      <c r="V194" s="107">
        <f t="shared" si="184"/>
        <v>-79783843.189450026</v>
      </c>
    </row>
    <row r="195" spans="2:22" ht="22.5" customHeight="1" x14ac:dyDescent="0.25">
      <c r="B195" s="100" t="s">
        <v>391</v>
      </c>
      <c r="C195" s="105">
        <v>9893000</v>
      </c>
      <c r="D195" s="105">
        <v>605451600</v>
      </c>
      <c r="E195" s="114">
        <v>0</v>
      </c>
      <c r="F195" s="105">
        <v>9893000</v>
      </c>
      <c r="G195" s="108">
        <v>1.4999999999999999E-2</v>
      </c>
      <c r="H195" s="105">
        <v>10041395</v>
      </c>
      <c r="I195" s="108">
        <v>2.5000000000000001E-2</v>
      </c>
      <c r="J195" s="105">
        <v>10140325</v>
      </c>
      <c r="K195" s="109">
        <v>41</v>
      </c>
      <c r="L195" s="107">
        <v>336362000</v>
      </c>
      <c r="M195" s="109">
        <v>40</v>
      </c>
      <c r="N195" s="113">
        <v>395720000</v>
      </c>
      <c r="O195" s="113">
        <f t="shared" ref="O195" si="193">L195+N195</f>
        <v>732082000</v>
      </c>
      <c r="P195" s="107">
        <f t="shared" si="179"/>
        <v>336362000</v>
      </c>
      <c r="Q195" s="107">
        <f t="shared" si="175"/>
        <v>356173721.80000001</v>
      </c>
      <c r="R195" s="107">
        <f t="shared" si="180"/>
        <v>-19811721.800000012</v>
      </c>
      <c r="S195" s="107">
        <f t="shared" si="181"/>
        <v>395720000</v>
      </c>
      <c r="T195" s="107">
        <f t="shared" si="182"/>
        <v>419027908</v>
      </c>
      <c r="U195" s="107">
        <f t="shared" si="183"/>
        <v>-23307908</v>
      </c>
      <c r="V195" s="107">
        <f t="shared" si="184"/>
        <v>-43119629.800000012</v>
      </c>
    </row>
    <row r="196" spans="2:22" ht="22.5" customHeight="1" x14ac:dyDescent="0.25">
      <c r="B196" s="100" t="s">
        <v>392</v>
      </c>
      <c r="C196" s="105">
        <v>13361000</v>
      </c>
      <c r="D196" s="105">
        <v>1302697500</v>
      </c>
      <c r="E196" s="114">
        <v>0</v>
      </c>
      <c r="F196" s="105">
        <v>13361000</v>
      </c>
      <c r="G196" s="108">
        <v>1.4999999999999999E-2</v>
      </c>
      <c r="H196" s="105">
        <v>13561415</v>
      </c>
      <c r="I196" s="108">
        <v>2.5000000000000001E-2</v>
      </c>
      <c r="J196" s="105">
        <v>13695025</v>
      </c>
      <c r="K196" s="109">
        <v>48</v>
      </c>
      <c r="L196" s="107">
        <v>534440000</v>
      </c>
      <c r="M196" s="109">
        <v>55</v>
      </c>
      <c r="N196" s="113">
        <v>534440000</v>
      </c>
      <c r="O196" s="113">
        <f t="shared" ref="O196" si="194">L196+N196</f>
        <v>1068880000</v>
      </c>
      <c r="P196" s="107">
        <f t="shared" si="179"/>
        <v>534440000</v>
      </c>
      <c r="Q196" s="107">
        <f t="shared" si="175"/>
        <v>565918516</v>
      </c>
      <c r="R196" s="107">
        <f t="shared" si="180"/>
        <v>-31478516</v>
      </c>
      <c r="S196" s="107">
        <f t="shared" si="181"/>
        <v>534440000</v>
      </c>
      <c r="T196" s="107">
        <f t="shared" si="182"/>
        <v>565918516</v>
      </c>
      <c r="U196" s="107">
        <f t="shared" si="183"/>
        <v>-31478516</v>
      </c>
      <c r="V196" s="107">
        <f t="shared" si="184"/>
        <v>-62957032</v>
      </c>
    </row>
    <row r="197" spans="2:22" ht="22.5" customHeight="1" x14ac:dyDescent="0.25">
      <c r="B197" s="100" t="s">
        <v>393</v>
      </c>
      <c r="C197" s="105">
        <v>9893000</v>
      </c>
      <c r="D197" s="105">
        <v>579235150</v>
      </c>
      <c r="E197" s="114">
        <v>7.4999999999999997E-2</v>
      </c>
      <c r="F197" s="105">
        <v>10635000</v>
      </c>
      <c r="G197" s="108">
        <v>1.4999999999999999E-2</v>
      </c>
      <c r="H197" s="105">
        <v>10794525</v>
      </c>
      <c r="I197" s="108">
        <v>2.5000000000000001E-2</v>
      </c>
      <c r="J197" s="105">
        <v>10900875</v>
      </c>
      <c r="K197" s="109">
        <v>51</v>
      </c>
      <c r="L197" s="107">
        <v>308414275</v>
      </c>
      <c r="M197" s="109">
        <v>57</v>
      </c>
      <c r="N197" s="113">
        <v>308414275</v>
      </c>
      <c r="O197" s="113">
        <f t="shared" ref="O197" si="195">L197+N197</f>
        <v>616828550</v>
      </c>
      <c r="P197" s="107">
        <f t="shared" si="179"/>
        <v>286897000</v>
      </c>
      <c r="Q197" s="107">
        <f t="shared" si="175"/>
        <v>303795233.30000001</v>
      </c>
      <c r="R197" s="107">
        <f t="shared" si="180"/>
        <v>4619041.6999999881</v>
      </c>
      <c r="S197" s="107">
        <f t="shared" si="181"/>
        <v>286897000</v>
      </c>
      <c r="T197" s="107">
        <f t="shared" si="182"/>
        <v>303795233.30000001</v>
      </c>
      <c r="U197" s="107">
        <f t="shared" si="183"/>
        <v>4619041.6999999881</v>
      </c>
      <c r="V197" s="107">
        <f t="shared" si="184"/>
        <v>9238083.3999999762</v>
      </c>
    </row>
    <row r="198" spans="2:22" ht="22.5" customHeight="1" x14ac:dyDescent="0.25">
      <c r="B198" s="101" t="s">
        <v>517</v>
      </c>
      <c r="C198" s="225"/>
      <c r="D198" s="105"/>
      <c r="E198" s="114"/>
      <c r="F198" s="105"/>
      <c r="G198" s="108"/>
      <c r="H198" s="105"/>
      <c r="I198" s="108"/>
      <c r="J198" s="105"/>
      <c r="K198" s="109"/>
      <c r="L198" s="107"/>
      <c r="M198" s="109"/>
      <c r="N198" s="113"/>
      <c r="O198" s="113"/>
      <c r="P198" s="107"/>
      <c r="Q198" s="107"/>
      <c r="R198" s="107"/>
      <c r="S198" s="102"/>
      <c r="T198" s="102"/>
      <c r="U198" s="102"/>
      <c r="V198" s="102"/>
    </row>
    <row r="199" spans="2:22" ht="22.5" customHeight="1" x14ac:dyDescent="0.25">
      <c r="B199" s="100" t="s">
        <v>394</v>
      </c>
      <c r="C199" s="105">
        <v>14500000</v>
      </c>
      <c r="D199" s="105">
        <v>0</v>
      </c>
      <c r="E199" s="114">
        <v>0</v>
      </c>
      <c r="F199" s="105">
        <v>14500000</v>
      </c>
      <c r="G199" s="108">
        <v>1.4999999999999999E-2</v>
      </c>
      <c r="H199" s="105">
        <v>14717500</v>
      </c>
      <c r="I199" s="108">
        <v>2.5000000000000001E-2</v>
      </c>
      <c r="J199" s="105">
        <v>14862500</v>
      </c>
      <c r="K199" s="109">
        <v>6</v>
      </c>
      <c r="L199" s="107">
        <v>72500000</v>
      </c>
      <c r="M199" s="109">
        <v>6</v>
      </c>
      <c r="N199" s="113">
        <v>72500000</v>
      </c>
      <c r="O199" s="113">
        <f t="shared" ref="O199:O246" si="196">L199+N199</f>
        <v>145000000</v>
      </c>
      <c r="P199" s="107">
        <f t="shared" ref="P199:P232" si="197">L199/(1+E199)</f>
        <v>72500000</v>
      </c>
      <c r="Q199" s="107">
        <f t="shared" si="175"/>
        <v>76770250</v>
      </c>
      <c r="R199" s="107">
        <f t="shared" ref="R199:R232" si="198">L199-Q199</f>
        <v>-4270250</v>
      </c>
      <c r="S199" s="107">
        <f t="shared" ref="S199:S232" si="199">N199/(1+E199)</f>
        <v>72500000</v>
      </c>
      <c r="T199" s="107">
        <f t="shared" ref="T199:T232" si="200">(S199*$T$7)+S199</f>
        <v>76770250</v>
      </c>
      <c r="U199" s="107">
        <f t="shared" ref="U199:U232" si="201">N199-T199</f>
        <v>-4270250</v>
      </c>
      <c r="V199" s="107">
        <f t="shared" ref="V199:V232" si="202">R199+U199</f>
        <v>-8540500</v>
      </c>
    </row>
    <row r="200" spans="2:22" ht="22.5" customHeight="1" x14ac:dyDescent="0.25">
      <c r="B200" s="100" t="s">
        <v>395</v>
      </c>
      <c r="C200" s="105">
        <v>8820000</v>
      </c>
      <c r="D200" s="105">
        <v>70560000</v>
      </c>
      <c r="E200" s="114">
        <v>7.4999999999999997E-2</v>
      </c>
      <c r="F200" s="105">
        <v>9482000</v>
      </c>
      <c r="G200" s="108">
        <v>0.01</v>
      </c>
      <c r="H200" s="105">
        <v>9576820</v>
      </c>
      <c r="I200" s="108"/>
      <c r="J200" s="105"/>
      <c r="K200" s="109">
        <v>4</v>
      </c>
      <c r="L200" s="107">
        <v>37926000</v>
      </c>
      <c r="M200" s="109">
        <v>4</v>
      </c>
      <c r="N200" s="113">
        <v>37926000</v>
      </c>
      <c r="O200" s="113">
        <f t="shared" si="196"/>
        <v>75852000</v>
      </c>
      <c r="P200" s="107">
        <f t="shared" si="197"/>
        <v>35280000</v>
      </c>
      <c r="Q200" s="107">
        <f t="shared" si="175"/>
        <v>37357992</v>
      </c>
      <c r="R200" s="107">
        <f t="shared" si="198"/>
        <v>568008</v>
      </c>
      <c r="S200" s="107">
        <f t="shared" si="199"/>
        <v>35280000</v>
      </c>
      <c r="T200" s="107">
        <f t="shared" si="200"/>
        <v>37357992</v>
      </c>
      <c r="U200" s="107">
        <f t="shared" si="201"/>
        <v>568008</v>
      </c>
      <c r="V200" s="107">
        <f t="shared" si="202"/>
        <v>1136016</v>
      </c>
    </row>
    <row r="201" spans="2:22" ht="22.5" customHeight="1" x14ac:dyDescent="0.25">
      <c r="B201" s="100" t="s">
        <v>396</v>
      </c>
      <c r="C201" s="105">
        <v>8820000</v>
      </c>
      <c r="D201" s="105">
        <v>123480000</v>
      </c>
      <c r="E201" s="114">
        <v>7.4999999999999997E-2</v>
      </c>
      <c r="F201" s="105">
        <v>9482000</v>
      </c>
      <c r="G201" s="108">
        <v>0.01</v>
      </c>
      <c r="H201" s="105">
        <v>9576820</v>
      </c>
      <c r="I201" s="108"/>
      <c r="J201" s="105"/>
      <c r="K201" s="109">
        <v>8</v>
      </c>
      <c r="L201" s="107">
        <v>75852000</v>
      </c>
      <c r="M201" s="109">
        <v>8</v>
      </c>
      <c r="N201" s="113">
        <v>75852000</v>
      </c>
      <c r="O201" s="113">
        <f t="shared" si="196"/>
        <v>151704000</v>
      </c>
      <c r="P201" s="107">
        <f t="shared" si="197"/>
        <v>70560000</v>
      </c>
      <c r="Q201" s="107">
        <f t="shared" si="175"/>
        <v>74715984</v>
      </c>
      <c r="R201" s="107">
        <f t="shared" si="198"/>
        <v>1136016</v>
      </c>
      <c r="S201" s="107">
        <f t="shared" si="199"/>
        <v>70560000</v>
      </c>
      <c r="T201" s="107">
        <f t="shared" si="200"/>
        <v>74715984</v>
      </c>
      <c r="U201" s="107">
        <f t="shared" si="201"/>
        <v>1136016</v>
      </c>
      <c r="V201" s="107">
        <f t="shared" si="202"/>
        <v>2272032</v>
      </c>
    </row>
    <row r="202" spans="2:22" ht="22.5" customHeight="1" x14ac:dyDescent="0.25">
      <c r="B202" s="100" t="s">
        <v>397</v>
      </c>
      <c r="C202" s="105">
        <v>8820000</v>
      </c>
      <c r="D202" s="105">
        <v>141120000</v>
      </c>
      <c r="E202" s="114">
        <v>7.4999999999999997E-2</v>
      </c>
      <c r="F202" s="105">
        <v>9482000</v>
      </c>
      <c r="G202" s="108">
        <v>0.01</v>
      </c>
      <c r="H202" s="105">
        <v>9576820</v>
      </c>
      <c r="I202" s="108"/>
      <c r="J202" s="105"/>
      <c r="K202" s="109">
        <v>8</v>
      </c>
      <c r="L202" s="107">
        <v>75852000</v>
      </c>
      <c r="M202" s="109">
        <v>8</v>
      </c>
      <c r="N202" s="113">
        <v>75852000</v>
      </c>
      <c r="O202" s="113">
        <f t="shared" si="196"/>
        <v>151704000</v>
      </c>
      <c r="P202" s="107">
        <f t="shared" si="197"/>
        <v>70560000</v>
      </c>
      <c r="Q202" s="107">
        <f t="shared" si="175"/>
        <v>74715984</v>
      </c>
      <c r="R202" s="107">
        <f t="shared" si="198"/>
        <v>1136016</v>
      </c>
      <c r="S202" s="107">
        <f t="shared" si="199"/>
        <v>70560000</v>
      </c>
      <c r="T202" s="107">
        <f t="shared" si="200"/>
        <v>74715984</v>
      </c>
      <c r="U202" s="107">
        <f t="shared" si="201"/>
        <v>1136016</v>
      </c>
      <c r="V202" s="107">
        <f t="shared" si="202"/>
        <v>2272032</v>
      </c>
    </row>
    <row r="203" spans="2:22" ht="22.5" customHeight="1" x14ac:dyDescent="0.25">
      <c r="B203" s="100" t="s">
        <v>398</v>
      </c>
      <c r="C203" s="105">
        <v>8820000</v>
      </c>
      <c r="D203" s="105">
        <v>105840000</v>
      </c>
      <c r="E203" s="114">
        <v>7.4999999999999997E-2</v>
      </c>
      <c r="F203" s="105">
        <v>9482000</v>
      </c>
      <c r="G203" s="108">
        <v>0.01</v>
      </c>
      <c r="H203" s="105">
        <v>9576820</v>
      </c>
      <c r="I203" s="108"/>
      <c r="J203" s="105"/>
      <c r="K203" s="109">
        <v>6</v>
      </c>
      <c r="L203" s="107">
        <v>56889000</v>
      </c>
      <c r="M203" s="109">
        <v>5</v>
      </c>
      <c r="N203" s="113">
        <v>56889000</v>
      </c>
      <c r="O203" s="113">
        <f t="shared" si="196"/>
        <v>113778000</v>
      </c>
      <c r="P203" s="107">
        <f t="shared" si="197"/>
        <v>52920000</v>
      </c>
      <c r="Q203" s="107">
        <f t="shared" si="175"/>
        <v>56036988</v>
      </c>
      <c r="R203" s="107">
        <f t="shared" si="198"/>
        <v>852012</v>
      </c>
      <c r="S203" s="107">
        <f t="shared" si="199"/>
        <v>52920000</v>
      </c>
      <c r="T203" s="107">
        <f t="shared" si="200"/>
        <v>56036988</v>
      </c>
      <c r="U203" s="107">
        <f t="shared" si="201"/>
        <v>852012</v>
      </c>
      <c r="V203" s="107">
        <f t="shared" si="202"/>
        <v>1704024</v>
      </c>
    </row>
    <row r="204" spans="2:22" ht="22.5" customHeight="1" x14ac:dyDescent="0.25">
      <c r="B204" s="100" t="s">
        <v>399</v>
      </c>
      <c r="C204" s="105">
        <v>14154000</v>
      </c>
      <c r="D204" s="105">
        <v>169848000</v>
      </c>
      <c r="E204" s="114">
        <v>7.4999999999999997E-2</v>
      </c>
      <c r="F204" s="105">
        <v>15216000</v>
      </c>
      <c r="G204" s="108">
        <v>0.01</v>
      </c>
      <c r="H204" s="105">
        <v>15368160</v>
      </c>
      <c r="I204" s="108"/>
      <c r="J204" s="105"/>
      <c r="K204" s="109">
        <v>6</v>
      </c>
      <c r="L204" s="107">
        <v>91293300</v>
      </c>
      <c r="M204" s="109">
        <v>6</v>
      </c>
      <c r="N204" s="113">
        <v>91293300</v>
      </c>
      <c r="O204" s="113">
        <f t="shared" si="196"/>
        <v>182586600</v>
      </c>
      <c r="P204" s="107">
        <f t="shared" si="197"/>
        <v>84924000</v>
      </c>
      <c r="Q204" s="107">
        <f t="shared" si="175"/>
        <v>89926023.599999994</v>
      </c>
      <c r="R204" s="107">
        <f t="shared" si="198"/>
        <v>1367276.400000006</v>
      </c>
      <c r="S204" s="107">
        <f t="shared" si="199"/>
        <v>84924000</v>
      </c>
      <c r="T204" s="107">
        <f t="shared" si="200"/>
        <v>89926023.599999994</v>
      </c>
      <c r="U204" s="107">
        <f t="shared" si="201"/>
        <v>1367276.400000006</v>
      </c>
      <c r="V204" s="107">
        <f t="shared" si="202"/>
        <v>2734552.8000000119</v>
      </c>
    </row>
    <row r="205" spans="2:22" ht="22.5" customHeight="1" x14ac:dyDescent="0.25">
      <c r="B205" s="100" t="s">
        <v>400</v>
      </c>
      <c r="C205" s="105">
        <v>13370000</v>
      </c>
      <c r="D205" s="105">
        <v>394415000</v>
      </c>
      <c r="E205" s="114">
        <v>0</v>
      </c>
      <c r="F205" s="105">
        <v>13370000</v>
      </c>
      <c r="G205" s="108">
        <v>0.02</v>
      </c>
      <c r="H205" s="105">
        <v>13637400</v>
      </c>
      <c r="I205" s="108"/>
      <c r="J205" s="105"/>
      <c r="K205" s="109">
        <v>45</v>
      </c>
      <c r="L205" s="107">
        <v>147070000</v>
      </c>
      <c r="M205" s="109">
        <v>45</v>
      </c>
      <c r="N205" s="113">
        <v>147070000</v>
      </c>
      <c r="O205" s="113">
        <f t="shared" si="196"/>
        <v>294140000</v>
      </c>
      <c r="P205" s="107">
        <f t="shared" si="197"/>
        <v>147070000</v>
      </c>
      <c r="Q205" s="107">
        <f t="shared" si="175"/>
        <v>155732423</v>
      </c>
      <c r="R205" s="107">
        <f t="shared" si="198"/>
        <v>-8662423</v>
      </c>
      <c r="S205" s="107">
        <f t="shared" si="199"/>
        <v>147070000</v>
      </c>
      <c r="T205" s="107">
        <f t="shared" si="200"/>
        <v>155732423</v>
      </c>
      <c r="U205" s="107">
        <f t="shared" si="201"/>
        <v>-8662423</v>
      </c>
      <c r="V205" s="107">
        <f t="shared" si="202"/>
        <v>-17324846</v>
      </c>
    </row>
    <row r="206" spans="2:22" ht="22.5" customHeight="1" x14ac:dyDescent="0.25">
      <c r="B206" s="100" t="s">
        <v>401</v>
      </c>
      <c r="C206" s="105">
        <v>8500000</v>
      </c>
      <c r="D206" s="105"/>
      <c r="E206" s="114">
        <v>0</v>
      </c>
      <c r="F206" s="105">
        <v>8500000</v>
      </c>
      <c r="G206" s="108">
        <v>1.4999999999999999E-2</v>
      </c>
      <c r="H206" s="105">
        <v>8627500</v>
      </c>
      <c r="I206" s="108">
        <v>2.5000000000000001E-2</v>
      </c>
      <c r="J206" s="105">
        <v>8712500</v>
      </c>
      <c r="K206" s="109">
        <v>0</v>
      </c>
      <c r="L206" s="107">
        <v>0</v>
      </c>
      <c r="M206" s="109">
        <v>0</v>
      </c>
      <c r="N206" s="113">
        <v>0</v>
      </c>
      <c r="O206" s="113">
        <f t="shared" si="196"/>
        <v>0</v>
      </c>
      <c r="P206" s="107">
        <f t="shared" si="197"/>
        <v>0</v>
      </c>
      <c r="Q206" s="107">
        <f t="shared" si="175"/>
        <v>0</v>
      </c>
      <c r="R206" s="107">
        <f t="shared" si="198"/>
        <v>0</v>
      </c>
      <c r="S206" s="107">
        <f t="shared" si="199"/>
        <v>0</v>
      </c>
      <c r="T206" s="107">
        <f t="shared" si="200"/>
        <v>0</v>
      </c>
      <c r="U206" s="107">
        <f t="shared" si="201"/>
        <v>0</v>
      </c>
      <c r="V206" s="107">
        <f t="shared" si="202"/>
        <v>0</v>
      </c>
    </row>
    <row r="207" spans="2:22" ht="22.5" customHeight="1" x14ac:dyDescent="0.25">
      <c r="B207" s="100" t="s">
        <v>402</v>
      </c>
      <c r="C207" s="105">
        <v>14154000</v>
      </c>
      <c r="D207" s="105">
        <v>169848000</v>
      </c>
      <c r="E207" s="114">
        <v>7.4999999999999997E-2</v>
      </c>
      <c r="F207" s="105">
        <v>15216000</v>
      </c>
      <c r="G207" s="108">
        <v>0.01</v>
      </c>
      <c r="H207" s="105">
        <v>15368160</v>
      </c>
      <c r="I207" s="108"/>
      <c r="J207" s="105"/>
      <c r="K207" s="109">
        <v>5</v>
      </c>
      <c r="L207" s="107">
        <v>76077750</v>
      </c>
      <c r="M207" s="109">
        <v>6</v>
      </c>
      <c r="N207" s="113">
        <v>91293300</v>
      </c>
      <c r="O207" s="113">
        <f t="shared" si="196"/>
        <v>167371050</v>
      </c>
      <c r="P207" s="107">
        <f t="shared" si="197"/>
        <v>70770000</v>
      </c>
      <c r="Q207" s="107">
        <f t="shared" si="175"/>
        <v>74938353</v>
      </c>
      <c r="R207" s="107">
        <f t="shared" si="198"/>
        <v>1139397</v>
      </c>
      <c r="S207" s="107">
        <f t="shared" si="199"/>
        <v>84924000</v>
      </c>
      <c r="T207" s="107">
        <f t="shared" si="200"/>
        <v>89926023.599999994</v>
      </c>
      <c r="U207" s="107">
        <f t="shared" si="201"/>
        <v>1367276.400000006</v>
      </c>
      <c r="V207" s="107">
        <f t="shared" si="202"/>
        <v>2506673.400000006</v>
      </c>
    </row>
    <row r="208" spans="2:22" ht="22.5" customHeight="1" x14ac:dyDescent="0.25">
      <c r="B208" s="100" t="s">
        <v>403</v>
      </c>
      <c r="C208" s="105">
        <v>14154000</v>
      </c>
      <c r="D208" s="105">
        <v>1177471260</v>
      </c>
      <c r="E208" s="114">
        <v>7.4999999999999997E-2</v>
      </c>
      <c r="F208" s="105">
        <v>15216000</v>
      </c>
      <c r="G208" s="108">
        <v>0.01</v>
      </c>
      <c r="H208" s="105">
        <v>15368160</v>
      </c>
      <c r="I208" s="108"/>
      <c r="J208" s="105"/>
      <c r="K208" s="109">
        <v>46</v>
      </c>
      <c r="L208" s="107">
        <v>702806254.5</v>
      </c>
      <c r="M208" s="109">
        <v>46</v>
      </c>
      <c r="N208" s="113">
        <v>715130850</v>
      </c>
      <c r="O208" s="113">
        <f t="shared" si="196"/>
        <v>1417937104.5</v>
      </c>
      <c r="P208" s="107">
        <f t="shared" si="197"/>
        <v>653773260</v>
      </c>
      <c r="Q208" s="107">
        <f t="shared" si="175"/>
        <v>692280505.01399994</v>
      </c>
      <c r="R208" s="107">
        <f t="shared" si="198"/>
        <v>10525749.486000061</v>
      </c>
      <c r="S208" s="107">
        <f t="shared" si="199"/>
        <v>665238000</v>
      </c>
      <c r="T208" s="107">
        <f t="shared" si="200"/>
        <v>704420518.20000005</v>
      </c>
      <c r="U208" s="107">
        <f t="shared" si="201"/>
        <v>10710331.799999952</v>
      </c>
      <c r="V208" s="107">
        <f t="shared" si="202"/>
        <v>21236081.286000013</v>
      </c>
    </row>
    <row r="209" spans="2:22" ht="22.5" customHeight="1" x14ac:dyDescent="0.25">
      <c r="B209" s="100" t="s">
        <v>404</v>
      </c>
      <c r="C209" s="105">
        <v>10290000</v>
      </c>
      <c r="D209" s="105">
        <v>586530000</v>
      </c>
      <c r="E209" s="114">
        <v>7.4999999999999997E-2</v>
      </c>
      <c r="F209" s="105">
        <v>11062000</v>
      </c>
      <c r="G209" s="108">
        <v>0.01</v>
      </c>
      <c r="H209" s="105">
        <v>11172620</v>
      </c>
      <c r="I209" s="108"/>
      <c r="J209" s="105"/>
      <c r="K209" s="109">
        <v>28</v>
      </c>
      <c r="L209" s="107">
        <v>309729000</v>
      </c>
      <c r="M209" s="109">
        <v>29</v>
      </c>
      <c r="N209" s="113">
        <v>320790750</v>
      </c>
      <c r="O209" s="113">
        <f t="shared" si="196"/>
        <v>630519750</v>
      </c>
      <c r="P209" s="107">
        <f t="shared" si="197"/>
        <v>288120000</v>
      </c>
      <c r="Q209" s="107">
        <f t="shared" si="175"/>
        <v>305090268</v>
      </c>
      <c r="R209" s="107">
        <f t="shared" si="198"/>
        <v>4638732</v>
      </c>
      <c r="S209" s="107">
        <f t="shared" si="199"/>
        <v>298410000</v>
      </c>
      <c r="T209" s="107">
        <f t="shared" si="200"/>
        <v>315986349</v>
      </c>
      <c r="U209" s="107">
        <f t="shared" si="201"/>
        <v>4804401</v>
      </c>
      <c r="V209" s="107">
        <f t="shared" si="202"/>
        <v>9443133</v>
      </c>
    </row>
    <row r="210" spans="2:22" ht="22.5" customHeight="1" x14ac:dyDescent="0.25">
      <c r="B210" s="100" t="s">
        <v>405</v>
      </c>
      <c r="C210" s="105">
        <v>8820000</v>
      </c>
      <c r="D210" s="105">
        <v>70560000</v>
      </c>
      <c r="E210" s="114">
        <v>7.4999999999999997E-2</v>
      </c>
      <c r="F210" s="105">
        <v>9482000</v>
      </c>
      <c r="G210" s="108">
        <v>0.01</v>
      </c>
      <c r="H210" s="105">
        <v>9576820</v>
      </c>
      <c r="I210" s="108"/>
      <c r="J210" s="105"/>
      <c r="K210" s="109">
        <v>5</v>
      </c>
      <c r="L210" s="107">
        <v>37926000</v>
      </c>
      <c r="M210" s="109">
        <v>5</v>
      </c>
      <c r="N210" s="113">
        <v>9481500</v>
      </c>
      <c r="O210" s="113">
        <f t="shared" si="196"/>
        <v>47407500</v>
      </c>
      <c r="P210" s="107">
        <f t="shared" si="197"/>
        <v>35280000</v>
      </c>
      <c r="Q210" s="107">
        <f t="shared" si="175"/>
        <v>37357992</v>
      </c>
      <c r="R210" s="107">
        <f t="shared" si="198"/>
        <v>568008</v>
      </c>
      <c r="S210" s="107">
        <f t="shared" si="199"/>
        <v>8820000</v>
      </c>
      <c r="T210" s="107">
        <f t="shared" si="200"/>
        <v>9339498</v>
      </c>
      <c r="U210" s="107">
        <f t="shared" si="201"/>
        <v>142002</v>
      </c>
      <c r="V210" s="107">
        <f t="shared" si="202"/>
        <v>710010</v>
      </c>
    </row>
    <row r="211" spans="2:22" ht="22.5" customHeight="1" x14ac:dyDescent="0.25">
      <c r="B211" s="100" t="s">
        <v>406</v>
      </c>
      <c r="C211" s="105">
        <v>8820000</v>
      </c>
      <c r="D211" s="105">
        <v>52920000</v>
      </c>
      <c r="E211" s="114">
        <v>7.4999999999999997E-2</v>
      </c>
      <c r="F211" s="105">
        <v>9482000</v>
      </c>
      <c r="G211" s="108">
        <v>0.01</v>
      </c>
      <c r="H211" s="105">
        <v>9576820</v>
      </c>
      <c r="I211" s="108"/>
      <c r="J211" s="105"/>
      <c r="K211" s="109">
        <v>7</v>
      </c>
      <c r="L211" s="107">
        <v>56889000</v>
      </c>
      <c r="M211" s="109">
        <v>10</v>
      </c>
      <c r="N211" s="113">
        <v>56889000</v>
      </c>
      <c r="O211" s="113">
        <f t="shared" si="196"/>
        <v>113778000</v>
      </c>
      <c r="P211" s="107">
        <f t="shared" si="197"/>
        <v>52920000</v>
      </c>
      <c r="Q211" s="107">
        <f t="shared" si="175"/>
        <v>56036988</v>
      </c>
      <c r="R211" s="107">
        <f t="shared" si="198"/>
        <v>852012</v>
      </c>
      <c r="S211" s="107">
        <f t="shared" si="199"/>
        <v>52920000</v>
      </c>
      <c r="T211" s="107">
        <f t="shared" si="200"/>
        <v>56036988</v>
      </c>
      <c r="U211" s="107">
        <f t="shared" si="201"/>
        <v>852012</v>
      </c>
      <c r="V211" s="107">
        <f t="shared" si="202"/>
        <v>1704024</v>
      </c>
    </row>
    <row r="212" spans="2:22" ht="22.5" customHeight="1" x14ac:dyDescent="0.25">
      <c r="B212" s="100" t="s">
        <v>407</v>
      </c>
      <c r="C212" s="105">
        <v>14154000</v>
      </c>
      <c r="D212" s="105">
        <v>936994800</v>
      </c>
      <c r="E212" s="114">
        <v>7.4999999999999997E-2</v>
      </c>
      <c r="F212" s="105">
        <v>15216000</v>
      </c>
      <c r="G212" s="108">
        <v>0.01</v>
      </c>
      <c r="H212" s="105">
        <v>15368160</v>
      </c>
      <c r="I212" s="108"/>
      <c r="J212" s="105"/>
      <c r="K212" s="109">
        <v>33</v>
      </c>
      <c r="L212" s="107">
        <v>547759800</v>
      </c>
      <c r="M212" s="109">
        <v>45</v>
      </c>
      <c r="N212" s="113">
        <v>730346400</v>
      </c>
      <c r="O212" s="113">
        <f t="shared" si="196"/>
        <v>1278106200</v>
      </c>
      <c r="P212" s="107">
        <f t="shared" si="197"/>
        <v>509544000</v>
      </c>
      <c r="Q212" s="107">
        <f t="shared" si="175"/>
        <v>539556141.60000002</v>
      </c>
      <c r="R212" s="107">
        <f t="shared" si="198"/>
        <v>8203658.3999999762</v>
      </c>
      <c r="S212" s="107">
        <f t="shared" si="199"/>
        <v>679392000</v>
      </c>
      <c r="T212" s="107">
        <f t="shared" si="200"/>
        <v>719408188.79999995</v>
      </c>
      <c r="U212" s="107">
        <f t="shared" si="201"/>
        <v>10938211.200000048</v>
      </c>
      <c r="V212" s="107">
        <f t="shared" si="202"/>
        <v>19141869.600000024</v>
      </c>
    </row>
    <row r="213" spans="2:22" ht="22.5" customHeight="1" x14ac:dyDescent="0.25">
      <c r="B213" s="100" t="s">
        <v>408</v>
      </c>
      <c r="C213" s="105">
        <v>14154000</v>
      </c>
      <c r="D213" s="105">
        <v>455758800</v>
      </c>
      <c r="E213" s="114">
        <v>7.4999999999999997E-2</v>
      </c>
      <c r="F213" s="105">
        <v>15216000</v>
      </c>
      <c r="G213" s="108">
        <v>0.01</v>
      </c>
      <c r="H213" s="105">
        <v>15368160</v>
      </c>
      <c r="I213" s="108"/>
      <c r="J213" s="105"/>
      <c r="K213" s="109">
        <v>16</v>
      </c>
      <c r="L213" s="107">
        <v>243448800</v>
      </c>
      <c r="M213" s="109">
        <v>16</v>
      </c>
      <c r="N213" s="113">
        <v>243448800</v>
      </c>
      <c r="O213" s="113">
        <f t="shared" si="196"/>
        <v>486897600</v>
      </c>
      <c r="P213" s="107">
        <f t="shared" si="197"/>
        <v>226464000</v>
      </c>
      <c r="Q213" s="107">
        <f t="shared" si="175"/>
        <v>239802729.59999999</v>
      </c>
      <c r="R213" s="107">
        <f t="shared" si="198"/>
        <v>3646070.400000006</v>
      </c>
      <c r="S213" s="107">
        <f t="shared" si="199"/>
        <v>226464000</v>
      </c>
      <c r="T213" s="107">
        <f t="shared" si="200"/>
        <v>239802729.59999999</v>
      </c>
      <c r="U213" s="107">
        <f t="shared" si="201"/>
        <v>3646070.400000006</v>
      </c>
      <c r="V213" s="107">
        <f t="shared" si="202"/>
        <v>7292140.8000000119</v>
      </c>
    </row>
    <row r="214" spans="2:22" ht="22.5" customHeight="1" x14ac:dyDescent="0.25">
      <c r="B214" s="100" t="s">
        <v>409</v>
      </c>
      <c r="C214" s="105">
        <v>14154000</v>
      </c>
      <c r="D214" s="105">
        <v>619945200</v>
      </c>
      <c r="E214" s="114">
        <v>7.4999999999999997E-2</v>
      </c>
      <c r="F214" s="105">
        <v>15216000</v>
      </c>
      <c r="G214" s="108">
        <v>0.01</v>
      </c>
      <c r="H214" s="105">
        <v>15368160</v>
      </c>
      <c r="I214" s="108"/>
      <c r="J214" s="105"/>
      <c r="K214" s="109">
        <v>23</v>
      </c>
      <c r="L214" s="107">
        <v>349957650</v>
      </c>
      <c r="M214" s="109">
        <v>11</v>
      </c>
      <c r="N214" s="113">
        <v>365173200</v>
      </c>
      <c r="O214" s="113">
        <f t="shared" si="196"/>
        <v>715130850</v>
      </c>
      <c r="P214" s="107">
        <f t="shared" si="197"/>
        <v>325542000</v>
      </c>
      <c r="Q214" s="107">
        <f t="shared" si="175"/>
        <v>344716423.80000001</v>
      </c>
      <c r="R214" s="107">
        <f t="shared" si="198"/>
        <v>5241226.1999999881</v>
      </c>
      <c r="S214" s="107">
        <f t="shared" si="199"/>
        <v>339696000</v>
      </c>
      <c r="T214" s="107">
        <f t="shared" si="200"/>
        <v>359704094.39999998</v>
      </c>
      <c r="U214" s="107">
        <f t="shared" si="201"/>
        <v>5469105.6000000238</v>
      </c>
      <c r="V214" s="107">
        <f t="shared" si="202"/>
        <v>10710331.800000012</v>
      </c>
    </row>
    <row r="215" spans="2:22" ht="22.5" customHeight="1" x14ac:dyDescent="0.25">
      <c r="B215" s="100" t="s">
        <v>410</v>
      </c>
      <c r="C215" s="105">
        <v>14154000</v>
      </c>
      <c r="D215" s="105">
        <v>509544000</v>
      </c>
      <c r="E215" s="114">
        <v>7.4999999999999997E-2</v>
      </c>
      <c r="F215" s="105">
        <v>15216000</v>
      </c>
      <c r="G215" s="108">
        <v>0.01</v>
      </c>
      <c r="H215" s="105">
        <v>15368160</v>
      </c>
      <c r="I215" s="108"/>
      <c r="J215" s="105"/>
      <c r="K215" s="109">
        <v>18</v>
      </c>
      <c r="L215" s="107">
        <v>273879900</v>
      </c>
      <c r="M215" s="109">
        <v>18</v>
      </c>
      <c r="N215" s="113">
        <v>273879900</v>
      </c>
      <c r="O215" s="113">
        <f t="shared" si="196"/>
        <v>547759800</v>
      </c>
      <c r="P215" s="107">
        <f t="shared" si="197"/>
        <v>254772000</v>
      </c>
      <c r="Q215" s="107">
        <f t="shared" si="175"/>
        <v>269778070.80000001</v>
      </c>
      <c r="R215" s="107">
        <f t="shared" si="198"/>
        <v>4101829.1999999881</v>
      </c>
      <c r="S215" s="107">
        <f t="shared" si="199"/>
        <v>254772000</v>
      </c>
      <c r="T215" s="107">
        <f t="shared" si="200"/>
        <v>269778070.80000001</v>
      </c>
      <c r="U215" s="107">
        <f t="shared" si="201"/>
        <v>4101829.1999999881</v>
      </c>
      <c r="V215" s="107">
        <f t="shared" si="202"/>
        <v>8203658.3999999762</v>
      </c>
    </row>
    <row r="216" spans="2:22" ht="22.5" customHeight="1" x14ac:dyDescent="0.25">
      <c r="B216" s="100" t="s">
        <v>411</v>
      </c>
      <c r="C216" s="105">
        <v>8820000</v>
      </c>
      <c r="D216" s="105">
        <v>35280000</v>
      </c>
      <c r="E216" s="114">
        <v>7.4999999999999997E-2</v>
      </c>
      <c r="F216" s="105">
        <v>9482000</v>
      </c>
      <c r="G216" s="108">
        <v>0.01</v>
      </c>
      <c r="H216" s="105">
        <v>9576820</v>
      </c>
      <c r="I216" s="108"/>
      <c r="J216" s="105"/>
      <c r="K216" s="109">
        <v>3</v>
      </c>
      <c r="L216" s="107">
        <v>28444500</v>
      </c>
      <c r="M216" s="109">
        <v>4</v>
      </c>
      <c r="N216" s="113">
        <v>28444500</v>
      </c>
      <c r="O216" s="113">
        <f t="shared" si="196"/>
        <v>56889000</v>
      </c>
      <c r="P216" s="107">
        <f t="shared" si="197"/>
        <v>26460000</v>
      </c>
      <c r="Q216" s="107">
        <f t="shared" ref="Q216:Q246" si="203">(P216*$Q$7)+P216</f>
        <v>28018494</v>
      </c>
      <c r="R216" s="107">
        <f t="shared" si="198"/>
        <v>426006</v>
      </c>
      <c r="S216" s="107">
        <f t="shared" si="199"/>
        <v>26460000</v>
      </c>
      <c r="T216" s="107">
        <f t="shared" si="200"/>
        <v>28018494</v>
      </c>
      <c r="U216" s="107">
        <f t="shared" si="201"/>
        <v>426006</v>
      </c>
      <c r="V216" s="107">
        <f t="shared" si="202"/>
        <v>852012</v>
      </c>
    </row>
    <row r="217" spans="2:22" ht="22.5" customHeight="1" x14ac:dyDescent="0.25">
      <c r="B217" s="100" t="s">
        <v>412</v>
      </c>
      <c r="C217" s="105">
        <v>14154000</v>
      </c>
      <c r="D217" s="105">
        <v>141540000</v>
      </c>
      <c r="E217" s="114">
        <v>7.4999999999999997E-2</v>
      </c>
      <c r="F217" s="105">
        <v>15216000</v>
      </c>
      <c r="G217" s="108">
        <v>0.01</v>
      </c>
      <c r="H217" s="105">
        <v>15368160</v>
      </c>
      <c r="I217" s="108"/>
      <c r="J217" s="105"/>
      <c r="K217" s="109">
        <v>5</v>
      </c>
      <c r="L217" s="107">
        <v>76077750</v>
      </c>
      <c r="M217" s="109">
        <v>5</v>
      </c>
      <c r="N217" s="113">
        <v>76077750</v>
      </c>
      <c r="O217" s="113">
        <f t="shared" si="196"/>
        <v>152155500</v>
      </c>
      <c r="P217" s="107">
        <f t="shared" si="197"/>
        <v>70770000</v>
      </c>
      <c r="Q217" s="107">
        <f t="shared" si="203"/>
        <v>74938353</v>
      </c>
      <c r="R217" s="107">
        <f t="shared" si="198"/>
        <v>1139397</v>
      </c>
      <c r="S217" s="107">
        <f t="shared" si="199"/>
        <v>70770000</v>
      </c>
      <c r="T217" s="107">
        <f t="shared" si="200"/>
        <v>74938353</v>
      </c>
      <c r="U217" s="107">
        <f t="shared" si="201"/>
        <v>1139397</v>
      </c>
      <c r="V217" s="107">
        <f t="shared" si="202"/>
        <v>2278794</v>
      </c>
    </row>
    <row r="218" spans="2:22" ht="22.5" customHeight="1" x14ac:dyDescent="0.25">
      <c r="B218" s="100" t="s">
        <v>413</v>
      </c>
      <c r="C218" s="105">
        <v>14154000</v>
      </c>
      <c r="D218" s="105">
        <v>670899600</v>
      </c>
      <c r="E218" s="114">
        <v>7.4999999999999997E-2</v>
      </c>
      <c r="F218" s="105">
        <v>15216000</v>
      </c>
      <c r="G218" s="108">
        <v>0.01</v>
      </c>
      <c r="H218" s="105">
        <v>15368160</v>
      </c>
      <c r="I218" s="108"/>
      <c r="J218" s="105"/>
      <c r="K218" s="109">
        <v>26</v>
      </c>
      <c r="L218" s="107">
        <v>380388750</v>
      </c>
      <c r="M218" s="109">
        <v>26</v>
      </c>
      <c r="N218" s="113">
        <v>380388750</v>
      </c>
      <c r="O218" s="113">
        <f t="shared" si="196"/>
        <v>760777500</v>
      </c>
      <c r="P218" s="107">
        <f t="shared" si="197"/>
        <v>353850000</v>
      </c>
      <c r="Q218" s="107">
        <f t="shared" si="203"/>
        <v>374691765</v>
      </c>
      <c r="R218" s="107">
        <f t="shared" si="198"/>
        <v>5696985</v>
      </c>
      <c r="S218" s="107">
        <f t="shared" si="199"/>
        <v>353850000</v>
      </c>
      <c r="T218" s="107">
        <f t="shared" si="200"/>
        <v>374691765</v>
      </c>
      <c r="U218" s="107">
        <f t="shared" si="201"/>
        <v>5696985</v>
      </c>
      <c r="V218" s="107">
        <f t="shared" si="202"/>
        <v>11393970</v>
      </c>
    </row>
    <row r="219" spans="2:22" ht="22.5" customHeight="1" x14ac:dyDescent="0.25">
      <c r="B219" s="100" t="s">
        <v>414</v>
      </c>
      <c r="C219" s="105">
        <v>14154000</v>
      </c>
      <c r="D219" s="105">
        <v>56616000</v>
      </c>
      <c r="E219" s="114">
        <v>7.4999999999999997E-2</v>
      </c>
      <c r="F219" s="105">
        <v>15216000</v>
      </c>
      <c r="G219" s="108">
        <v>0.01</v>
      </c>
      <c r="H219" s="105">
        <v>15368160</v>
      </c>
      <c r="I219" s="108"/>
      <c r="J219" s="105"/>
      <c r="K219" s="109">
        <v>2</v>
      </c>
      <c r="L219" s="107">
        <v>30431100</v>
      </c>
      <c r="M219" s="109">
        <v>2</v>
      </c>
      <c r="N219" s="113">
        <v>30431100</v>
      </c>
      <c r="O219" s="113">
        <f t="shared" si="196"/>
        <v>60862200</v>
      </c>
      <c r="P219" s="107">
        <f t="shared" si="197"/>
        <v>28308000</v>
      </c>
      <c r="Q219" s="107">
        <f t="shared" si="203"/>
        <v>29975341.199999999</v>
      </c>
      <c r="R219" s="107">
        <f t="shared" si="198"/>
        <v>455758.80000000075</v>
      </c>
      <c r="S219" s="107">
        <f t="shared" si="199"/>
        <v>28308000</v>
      </c>
      <c r="T219" s="107">
        <f t="shared" si="200"/>
        <v>29975341.199999999</v>
      </c>
      <c r="U219" s="107">
        <f t="shared" si="201"/>
        <v>455758.80000000075</v>
      </c>
      <c r="V219" s="107">
        <f t="shared" si="202"/>
        <v>911517.60000000149</v>
      </c>
    </row>
    <row r="220" spans="2:22" ht="22.5" customHeight="1" x14ac:dyDescent="0.25">
      <c r="B220" s="100" t="s">
        <v>415</v>
      </c>
      <c r="C220" s="105">
        <v>14154000</v>
      </c>
      <c r="D220" s="105">
        <v>169848000</v>
      </c>
      <c r="E220" s="114">
        <v>7.4999999999999997E-2</v>
      </c>
      <c r="F220" s="105">
        <v>15216000</v>
      </c>
      <c r="G220" s="108">
        <v>0.01</v>
      </c>
      <c r="H220" s="105">
        <v>15368160</v>
      </c>
      <c r="I220" s="108"/>
      <c r="J220" s="105"/>
      <c r="K220" s="109">
        <v>8</v>
      </c>
      <c r="L220" s="107">
        <v>91293300</v>
      </c>
      <c r="M220" s="109">
        <v>6</v>
      </c>
      <c r="N220" s="113">
        <v>91293300</v>
      </c>
      <c r="O220" s="113">
        <f t="shared" si="196"/>
        <v>182586600</v>
      </c>
      <c r="P220" s="107">
        <f t="shared" si="197"/>
        <v>84924000</v>
      </c>
      <c r="Q220" s="107">
        <f t="shared" si="203"/>
        <v>89926023.599999994</v>
      </c>
      <c r="R220" s="107">
        <f t="shared" si="198"/>
        <v>1367276.400000006</v>
      </c>
      <c r="S220" s="107">
        <f t="shared" si="199"/>
        <v>84924000</v>
      </c>
      <c r="T220" s="107">
        <f t="shared" si="200"/>
        <v>89926023.599999994</v>
      </c>
      <c r="U220" s="107">
        <f t="shared" si="201"/>
        <v>1367276.400000006</v>
      </c>
      <c r="V220" s="107">
        <f t="shared" si="202"/>
        <v>2734552.8000000119</v>
      </c>
    </row>
    <row r="221" spans="2:22" ht="22.5" customHeight="1" x14ac:dyDescent="0.25">
      <c r="B221" s="100" t="s">
        <v>416</v>
      </c>
      <c r="C221" s="105">
        <v>14154000</v>
      </c>
      <c r="D221" s="105">
        <v>537852000</v>
      </c>
      <c r="E221" s="114">
        <v>7.4999999999999997E-2</v>
      </c>
      <c r="F221" s="105">
        <v>15216000</v>
      </c>
      <c r="G221" s="108">
        <v>0.01</v>
      </c>
      <c r="H221" s="105">
        <v>15368160</v>
      </c>
      <c r="I221" s="108"/>
      <c r="J221" s="105"/>
      <c r="K221" s="109">
        <v>19</v>
      </c>
      <c r="L221" s="107">
        <v>289095450</v>
      </c>
      <c r="M221" s="109">
        <v>19</v>
      </c>
      <c r="N221" s="113">
        <v>289095450</v>
      </c>
      <c r="O221" s="113">
        <f t="shared" si="196"/>
        <v>578190900</v>
      </c>
      <c r="P221" s="107">
        <f t="shared" si="197"/>
        <v>268926000</v>
      </c>
      <c r="Q221" s="107">
        <f t="shared" si="203"/>
        <v>284765741.39999998</v>
      </c>
      <c r="R221" s="107">
        <f t="shared" si="198"/>
        <v>4329708.6000000238</v>
      </c>
      <c r="S221" s="107">
        <f t="shared" si="199"/>
        <v>268926000</v>
      </c>
      <c r="T221" s="107">
        <f t="shared" si="200"/>
        <v>284765741.39999998</v>
      </c>
      <c r="U221" s="107">
        <f t="shared" si="201"/>
        <v>4329708.6000000238</v>
      </c>
      <c r="V221" s="107">
        <f t="shared" si="202"/>
        <v>8659417.2000000477</v>
      </c>
    </row>
    <row r="222" spans="2:22" ht="22.5" customHeight="1" x14ac:dyDescent="0.25">
      <c r="B222" s="100" t="s">
        <v>417</v>
      </c>
      <c r="C222" s="105">
        <v>14154000</v>
      </c>
      <c r="D222" s="105">
        <v>226464000</v>
      </c>
      <c r="E222" s="114">
        <v>7.4999999999999997E-2</v>
      </c>
      <c r="F222" s="105">
        <v>15216000</v>
      </c>
      <c r="G222" s="108">
        <v>0.01</v>
      </c>
      <c r="H222" s="105">
        <v>15368160</v>
      </c>
      <c r="I222" s="108"/>
      <c r="J222" s="105"/>
      <c r="K222" s="109">
        <v>8</v>
      </c>
      <c r="L222" s="107">
        <v>121724400</v>
      </c>
      <c r="M222" s="109">
        <v>8</v>
      </c>
      <c r="N222" s="113">
        <v>121724400</v>
      </c>
      <c r="O222" s="113">
        <f t="shared" si="196"/>
        <v>243448800</v>
      </c>
      <c r="P222" s="107">
        <f t="shared" si="197"/>
        <v>113232000</v>
      </c>
      <c r="Q222" s="107">
        <f t="shared" si="203"/>
        <v>119901364.8</v>
      </c>
      <c r="R222" s="107">
        <f t="shared" si="198"/>
        <v>1823035.200000003</v>
      </c>
      <c r="S222" s="107">
        <f t="shared" si="199"/>
        <v>113232000</v>
      </c>
      <c r="T222" s="107">
        <f t="shared" si="200"/>
        <v>119901364.8</v>
      </c>
      <c r="U222" s="107">
        <f t="shared" si="201"/>
        <v>1823035.200000003</v>
      </c>
      <c r="V222" s="107">
        <f t="shared" si="202"/>
        <v>3646070.400000006</v>
      </c>
    </row>
    <row r="223" spans="2:22" ht="22.5" customHeight="1" x14ac:dyDescent="0.25">
      <c r="B223" s="100" t="s">
        <v>418</v>
      </c>
      <c r="C223" s="105">
        <v>8820000</v>
      </c>
      <c r="D223" s="105">
        <v>70560000</v>
      </c>
      <c r="E223" s="114">
        <v>7.4999999999999997E-2</v>
      </c>
      <c r="F223" s="105">
        <v>9482000</v>
      </c>
      <c r="G223" s="108">
        <v>0.01</v>
      </c>
      <c r="H223" s="105">
        <v>9576820</v>
      </c>
      <c r="I223" s="108"/>
      <c r="J223" s="105"/>
      <c r="K223" s="109">
        <v>4</v>
      </c>
      <c r="L223" s="107">
        <v>37926000</v>
      </c>
      <c r="M223" s="109">
        <v>4</v>
      </c>
      <c r="N223" s="113">
        <v>37926000</v>
      </c>
      <c r="O223" s="113">
        <f t="shared" si="196"/>
        <v>75852000</v>
      </c>
      <c r="P223" s="107">
        <f t="shared" si="197"/>
        <v>35280000</v>
      </c>
      <c r="Q223" s="107">
        <f t="shared" si="203"/>
        <v>37357992</v>
      </c>
      <c r="R223" s="107">
        <f t="shared" si="198"/>
        <v>568008</v>
      </c>
      <c r="S223" s="107">
        <f t="shared" si="199"/>
        <v>35280000</v>
      </c>
      <c r="T223" s="107">
        <f t="shared" si="200"/>
        <v>37357992</v>
      </c>
      <c r="U223" s="107">
        <f t="shared" si="201"/>
        <v>568008</v>
      </c>
      <c r="V223" s="107">
        <f t="shared" si="202"/>
        <v>1136016</v>
      </c>
    </row>
    <row r="224" spans="2:22" ht="22.5" customHeight="1" x14ac:dyDescent="0.25">
      <c r="B224" s="100" t="s">
        <v>419</v>
      </c>
      <c r="C224" s="105">
        <v>8820000</v>
      </c>
      <c r="D224" s="105">
        <v>105840000</v>
      </c>
      <c r="E224" s="114">
        <v>7.4999999999999997E-2</v>
      </c>
      <c r="F224" s="105">
        <v>9482000</v>
      </c>
      <c r="G224" s="108">
        <v>0.01</v>
      </c>
      <c r="H224" s="105">
        <v>9576820</v>
      </c>
      <c r="I224" s="108"/>
      <c r="J224" s="105"/>
      <c r="K224" s="109">
        <v>7</v>
      </c>
      <c r="L224" s="107">
        <v>66370500</v>
      </c>
      <c r="M224" s="109">
        <v>6</v>
      </c>
      <c r="N224" s="113">
        <v>66370500</v>
      </c>
      <c r="O224" s="113">
        <f t="shared" si="196"/>
        <v>132741000</v>
      </c>
      <c r="P224" s="107">
        <f t="shared" si="197"/>
        <v>61740000</v>
      </c>
      <c r="Q224" s="107">
        <f t="shared" si="203"/>
        <v>65376486</v>
      </c>
      <c r="R224" s="107">
        <f t="shared" si="198"/>
        <v>994014</v>
      </c>
      <c r="S224" s="107">
        <f t="shared" si="199"/>
        <v>61740000</v>
      </c>
      <c r="T224" s="107">
        <f t="shared" si="200"/>
        <v>65376486</v>
      </c>
      <c r="U224" s="107">
        <f t="shared" si="201"/>
        <v>994014</v>
      </c>
      <c r="V224" s="107">
        <f t="shared" si="202"/>
        <v>1988028</v>
      </c>
    </row>
    <row r="225" spans="2:22" ht="22.5" customHeight="1" x14ac:dyDescent="0.25">
      <c r="B225" s="100" t="s">
        <v>420</v>
      </c>
      <c r="C225" s="105">
        <v>8820000</v>
      </c>
      <c r="D225" s="105">
        <v>26460000</v>
      </c>
      <c r="E225" s="114">
        <v>7.4999999999999997E-2</v>
      </c>
      <c r="F225" s="105">
        <v>9482000</v>
      </c>
      <c r="G225" s="108">
        <v>0.01</v>
      </c>
      <c r="H225" s="105">
        <v>9576820</v>
      </c>
      <c r="I225" s="108"/>
      <c r="J225" s="105"/>
      <c r="K225" s="109">
        <v>2</v>
      </c>
      <c r="L225" s="107">
        <v>18963000</v>
      </c>
      <c r="M225" s="109">
        <v>2</v>
      </c>
      <c r="N225" s="113">
        <v>18963000</v>
      </c>
      <c r="O225" s="113">
        <f t="shared" si="196"/>
        <v>37926000</v>
      </c>
      <c r="P225" s="107">
        <f t="shared" si="197"/>
        <v>17640000</v>
      </c>
      <c r="Q225" s="107">
        <f t="shared" si="203"/>
        <v>18678996</v>
      </c>
      <c r="R225" s="107">
        <f t="shared" si="198"/>
        <v>284004</v>
      </c>
      <c r="S225" s="107">
        <f t="shared" si="199"/>
        <v>17640000</v>
      </c>
      <c r="T225" s="107">
        <f t="shared" si="200"/>
        <v>18678996</v>
      </c>
      <c r="U225" s="107">
        <f t="shared" si="201"/>
        <v>284004</v>
      </c>
      <c r="V225" s="107">
        <f t="shared" si="202"/>
        <v>568008</v>
      </c>
    </row>
    <row r="226" spans="2:22" ht="22.5" customHeight="1" x14ac:dyDescent="0.25">
      <c r="B226" s="100" t="s">
        <v>421</v>
      </c>
      <c r="C226" s="105">
        <v>8820000</v>
      </c>
      <c r="D226" s="105">
        <v>326340000</v>
      </c>
      <c r="E226" s="114">
        <v>7.4999999999999997E-2</v>
      </c>
      <c r="F226" s="105">
        <v>9482000</v>
      </c>
      <c r="G226" s="108">
        <v>0.01</v>
      </c>
      <c r="H226" s="105">
        <v>9576820</v>
      </c>
      <c r="I226" s="108"/>
      <c r="J226" s="105"/>
      <c r="K226" s="109">
        <v>19</v>
      </c>
      <c r="L226" s="107">
        <v>180148500</v>
      </c>
      <c r="M226" s="109">
        <v>23</v>
      </c>
      <c r="N226" s="113">
        <v>218074500</v>
      </c>
      <c r="O226" s="113">
        <f t="shared" si="196"/>
        <v>398223000</v>
      </c>
      <c r="P226" s="107">
        <f t="shared" si="197"/>
        <v>167580000</v>
      </c>
      <c r="Q226" s="107">
        <f t="shared" si="203"/>
        <v>177450462</v>
      </c>
      <c r="R226" s="107">
        <f t="shared" si="198"/>
        <v>2698038</v>
      </c>
      <c r="S226" s="107">
        <f t="shared" si="199"/>
        <v>202860000</v>
      </c>
      <c r="T226" s="107">
        <f t="shared" si="200"/>
        <v>214808454</v>
      </c>
      <c r="U226" s="107">
        <f t="shared" si="201"/>
        <v>3266046</v>
      </c>
      <c r="V226" s="107">
        <f t="shared" si="202"/>
        <v>5964084</v>
      </c>
    </row>
    <row r="227" spans="2:22" ht="22.5" customHeight="1" x14ac:dyDescent="0.25">
      <c r="B227" s="100" t="s">
        <v>422</v>
      </c>
      <c r="C227" s="105">
        <v>14154000</v>
      </c>
      <c r="D227" s="105">
        <v>226464000</v>
      </c>
      <c r="E227" s="114">
        <v>7.4999999999999997E-2</v>
      </c>
      <c r="F227" s="105">
        <v>15216000</v>
      </c>
      <c r="G227" s="108">
        <v>0.01</v>
      </c>
      <c r="H227" s="105">
        <v>15368160</v>
      </c>
      <c r="I227" s="108"/>
      <c r="J227" s="105"/>
      <c r="K227" s="109">
        <v>8</v>
      </c>
      <c r="L227" s="107">
        <v>121724400</v>
      </c>
      <c r="M227" s="109">
        <v>8</v>
      </c>
      <c r="N227" s="113">
        <v>121724400</v>
      </c>
      <c r="O227" s="113">
        <f t="shared" si="196"/>
        <v>243448800</v>
      </c>
      <c r="P227" s="107">
        <f t="shared" si="197"/>
        <v>113232000</v>
      </c>
      <c r="Q227" s="107">
        <f t="shared" si="203"/>
        <v>119901364.8</v>
      </c>
      <c r="R227" s="107">
        <f t="shared" si="198"/>
        <v>1823035.200000003</v>
      </c>
      <c r="S227" s="107">
        <f t="shared" si="199"/>
        <v>113232000</v>
      </c>
      <c r="T227" s="107">
        <f t="shared" si="200"/>
        <v>119901364.8</v>
      </c>
      <c r="U227" s="107">
        <f t="shared" si="201"/>
        <v>1823035.200000003</v>
      </c>
      <c r="V227" s="107">
        <f t="shared" si="202"/>
        <v>3646070.400000006</v>
      </c>
    </row>
    <row r="228" spans="2:22" ht="22.5" customHeight="1" x14ac:dyDescent="0.25">
      <c r="B228" s="100" t="s">
        <v>423</v>
      </c>
      <c r="C228" s="105">
        <v>14154000</v>
      </c>
      <c r="D228" s="105">
        <v>14154000</v>
      </c>
      <c r="E228" s="114">
        <v>7.4999999999999997E-2</v>
      </c>
      <c r="F228" s="105">
        <v>15216000</v>
      </c>
      <c r="G228" s="108"/>
      <c r="H228" s="105"/>
      <c r="I228" s="108"/>
      <c r="J228" s="105"/>
      <c r="K228" s="109">
        <v>0</v>
      </c>
      <c r="L228" s="107">
        <v>0</v>
      </c>
      <c r="M228" s="109">
        <v>0</v>
      </c>
      <c r="N228" s="113">
        <v>0</v>
      </c>
      <c r="O228" s="113">
        <f t="shared" si="196"/>
        <v>0</v>
      </c>
      <c r="P228" s="107">
        <f t="shared" si="197"/>
        <v>0</v>
      </c>
      <c r="Q228" s="107">
        <f t="shared" si="203"/>
        <v>0</v>
      </c>
      <c r="R228" s="107">
        <f t="shared" si="198"/>
        <v>0</v>
      </c>
      <c r="S228" s="107">
        <f t="shared" si="199"/>
        <v>0</v>
      </c>
      <c r="T228" s="107">
        <f t="shared" si="200"/>
        <v>0</v>
      </c>
      <c r="U228" s="107">
        <f t="shared" si="201"/>
        <v>0</v>
      </c>
      <c r="V228" s="107">
        <f t="shared" si="202"/>
        <v>0</v>
      </c>
    </row>
    <row r="229" spans="2:22" ht="22.5" customHeight="1" x14ac:dyDescent="0.25">
      <c r="B229" s="100" t="s">
        <v>424</v>
      </c>
      <c r="C229" s="105">
        <v>14154000</v>
      </c>
      <c r="D229" s="105">
        <v>48123600</v>
      </c>
      <c r="E229" s="114">
        <v>7.4999999999999997E-2</v>
      </c>
      <c r="F229" s="105">
        <v>15216000</v>
      </c>
      <c r="G229" s="108">
        <v>0.01</v>
      </c>
      <c r="H229" s="105">
        <v>15368160</v>
      </c>
      <c r="I229" s="108"/>
      <c r="J229" s="105"/>
      <c r="K229" s="109">
        <v>3</v>
      </c>
      <c r="L229" s="107">
        <v>45646650</v>
      </c>
      <c r="M229" s="109">
        <v>1</v>
      </c>
      <c r="N229" s="113">
        <v>30431100</v>
      </c>
      <c r="O229" s="113">
        <f t="shared" si="196"/>
        <v>76077750</v>
      </c>
      <c r="P229" s="107">
        <f t="shared" si="197"/>
        <v>42462000</v>
      </c>
      <c r="Q229" s="107">
        <f t="shared" si="203"/>
        <v>44963011.799999997</v>
      </c>
      <c r="R229" s="107">
        <f t="shared" si="198"/>
        <v>683638.20000000298</v>
      </c>
      <c r="S229" s="107">
        <f t="shared" si="199"/>
        <v>28308000</v>
      </c>
      <c r="T229" s="107">
        <f t="shared" si="200"/>
        <v>29975341.199999999</v>
      </c>
      <c r="U229" s="107">
        <f t="shared" si="201"/>
        <v>455758.80000000075</v>
      </c>
      <c r="V229" s="107">
        <f t="shared" si="202"/>
        <v>1139397.0000000037</v>
      </c>
    </row>
    <row r="230" spans="2:22" ht="22.5" customHeight="1" x14ac:dyDescent="0.25">
      <c r="B230" s="100" t="s">
        <v>425</v>
      </c>
      <c r="C230" s="105">
        <v>14154000</v>
      </c>
      <c r="D230" s="105">
        <v>484066800</v>
      </c>
      <c r="E230" s="114">
        <v>7.4999999999999997E-2</v>
      </c>
      <c r="F230" s="105">
        <v>15216000</v>
      </c>
      <c r="G230" s="108">
        <v>0.01</v>
      </c>
      <c r="H230" s="105">
        <v>15368160</v>
      </c>
      <c r="I230" s="108"/>
      <c r="J230" s="105"/>
      <c r="K230" s="109">
        <v>19</v>
      </c>
      <c r="L230" s="107">
        <v>289095450</v>
      </c>
      <c r="M230" s="109">
        <v>21</v>
      </c>
      <c r="N230" s="113">
        <v>319526550</v>
      </c>
      <c r="O230" s="113">
        <f t="shared" si="196"/>
        <v>608622000</v>
      </c>
      <c r="P230" s="107">
        <f t="shared" si="197"/>
        <v>268926000</v>
      </c>
      <c r="Q230" s="107">
        <f t="shared" si="203"/>
        <v>284765741.39999998</v>
      </c>
      <c r="R230" s="107">
        <f t="shared" si="198"/>
        <v>4329708.6000000238</v>
      </c>
      <c r="S230" s="107">
        <f t="shared" si="199"/>
        <v>297234000</v>
      </c>
      <c r="T230" s="107">
        <f t="shared" si="200"/>
        <v>314741082.60000002</v>
      </c>
      <c r="U230" s="107">
        <f t="shared" si="201"/>
        <v>4785467.3999999762</v>
      </c>
      <c r="V230" s="107">
        <f t="shared" si="202"/>
        <v>9115176</v>
      </c>
    </row>
    <row r="231" spans="2:22" ht="22.5" customHeight="1" x14ac:dyDescent="0.25">
      <c r="B231" s="100" t="s">
        <v>426</v>
      </c>
      <c r="C231" s="105">
        <v>8820000</v>
      </c>
      <c r="D231" s="105">
        <v>17640000</v>
      </c>
      <c r="E231" s="114">
        <v>7.4999999999999997E-2</v>
      </c>
      <c r="F231" s="105">
        <v>9482000</v>
      </c>
      <c r="G231" s="108">
        <v>0.01</v>
      </c>
      <c r="H231" s="105">
        <v>9576820</v>
      </c>
      <c r="I231" s="108"/>
      <c r="J231" s="105"/>
      <c r="K231" s="109">
        <v>2</v>
      </c>
      <c r="L231" s="107">
        <v>18963000</v>
      </c>
      <c r="M231" s="109">
        <v>3</v>
      </c>
      <c r="N231" s="113">
        <v>28444500</v>
      </c>
      <c r="O231" s="113">
        <f t="shared" si="196"/>
        <v>47407500</v>
      </c>
      <c r="P231" s="107">
        <f t="shared" si="197"/>
        <v>17640000</v>
      </c>
      <c r="Q231" s="107">
        <f t="shared" si="203"/>
        <v>18678996</v>
      </c>
      <c r="R231" s="107">
        <f t="shared" si="198"/>
        <v>284004</v>
      </c>
      <c r="S231" s="107">
        <f t="shared" si="199"/>
        <v>26460000</v>
      </c>
      <c r="T231" s="107">
        <f t="shared" si="200"/>
        <v>28018494</v>
      </c>
      <c r="U231" s="107">
        <f t="shared" si="201"/>
        <v>426006</v>
      </c>
      <c r="V231" s="107">
        <f t="shared" si="202"/>
        <v>710010</v>
      </c>
    </row>
    <row r="232" spans="2:22" ht="22.5" customHeight="1" x14ac:dyDescent="0.25">
      <c r="B232" s="100" t="s">
        <v>427</v>
      </c>
      <c r="C232" s="105">
        <v>14154000</v>
      </c>
      <c r="D232" s="105">
        <v>566160000</v>
      </c>
      <c r="E232" s="114">
        <v>7.4999999999999997E-2</v>
      </c>
      <c r="F232" s="105">
        <v>15216000</v>
      </c>
      <c r="G232" s="108">
        <v>0.01</v>
      </c>
      <c r="H232" s="105">
        <v>15368160</v>
      </c>
      <c r="I232" s="108"/>
      <c r="J232" s="105"/>
      <c r="K232" s="109">
        <v>21</v>
      </c>
      <c r="L232" s="107">
        <v>334742100</v>
      </c>
      <c r="M232" s="109">
        <v>19</v>
      </c>
      <c r="N232" s="113">
        <v>304311000</v>
      </c>
      <c r="O232" s="113">
        <f t="shared" si="196"/>
        <v>639053100</v>
      </c>
      <c r="P232" s="107">
        <f t="shared" si="197"/>
        <v>311388000</v>
      </c>
      <c r="Q232" s="107">
        <f t="shared" si="203"/>
        <v>329728753.19999999</v>
      </c>
      <c r="R232" s="107">
        <f t="shared" si="198"/>
        <v>5013346.8000000119</v>
      </c>
      <c r="S232" s="107">
        <f t="shared" si="199"/>
        <v>283080000</v>
      </c>
      <c r="T232" s="107">
        <f t="shared" si="200"/>
        <v>299753412</v>
      </c>
      <c r="U232" s="107">
        <f t="shared" si="201"/>
        <v>4557588</v>
      </c>
      <c r="V232" s="107">
        <f t="shared" si="202"/>
        <v>9570934.8000000119</v>
      </c>
    </row>
    <row r="233" spans="2:22" ht="22.5" customHeight="1" x14ac:dyDescent="0.25">
      <c r="B233" s="101" t="s">
        <v>518</v>
      </c>
      <c r="C233" s="106"/>
      <c r="D233" s="105"/>
      <c r="E233" s="114"/>
      <c r="F233" s="105"/>
      <c r="G233" s="108"/>
      <c r="H233" s="105"/>
      <c r="I233" s="108"/>
      <c r="J233" s="105"/>
      <c r="K233" s="109"/>
      <c r="L233" s="107"/>
      <c r="M233" s="109"/>
      <c r="N233" s="113"/>
      <c r="O233" s="113"/>
      <c r="P233" s="107"/>
      <c r="Q233" s="107"/>
      <c r="R233" s="107"/>
      <c r="S233" s="102"/>
      <c r="T233" s="102"/>
      <c r="U233" s="102"/>
      <c r="V233" s="102"/>
    </row>
    <row r="234" spans="2:22" ht="22.5" customHeight="1" x14ac:dyDescent="0.25">
      <c r="B234" s="100" t="s">
        <v>428</v>
      </c>
      <c r="C234" s="105">
        <v>7870000</v>
      </c>
      <c r="D234" s="105"/>
      <c r="E234" s="114">
        <v>7.4999999999999997E-2</v>
      </c>
      <c r="F234" s="105">
        <v>8460000</v>
      </c>
      <c r="G234" s="108"/>
      <c r="H234" s="105"/>
      <c r="I234" s="108"/>
      <c r="J234" s="105"/>
      <c r="K234" s="109">
        <v>0</v>
      </c>
      <c r="L234" s="107">
        <v>0</v>
      </c>
      <c r="M234" s="109">
        <v>0</v>
      </c>
      <c r="N234" s="113">
        <v>0</v>
      </c>
      <c r="O234" s="113">
        <f t="shared" si="196"/>
        <v>0</v>
      </c>
      <c r="P234" s="107">
        <f>L234/(1+E234)</f>
        <v>0</v>
      </c>
      <c r="Q234" s="107">
        <f t="shared" si="203"/>
        <v>0</v>
      </c>
      <c r="R234" s="107">
        <f>L234-Q234</f>
        <v>0</v>
      </c>
      <c r="S234" s="107">
        <f>N234/(1+E234)</f>
        <v>0</v>
      </c>
      <c r="T234" s="107">
        <f t="shared" ref="T234:T235" si="204">(S234*$T$7)+S234</f>
        <v>0</v>
      </c>
      <c r="U234" s="107">
        <f>N234-T234</f>
        <v>0</v>
      </c>
      <c r="V234" s="107">
        <f>R234+U234</f>
        <v>0</v>
      </c>
    </row>
    <row r="235" spans="2:22" ht="22.5" customHeight="1" x14ac:dyDescent="0.25">
      <c r="B235" s="100" t="s">
        <v>429</v>
      </c>
      <c r="C235" s="105">
        <v>9075000</v>
      </c>
      <c r="D235" s="105">
        <v>785895000</v>
      </c>
      <c r="E235" s="114">
        <v>7.4999999999999997E-2</v>
      </c>
      <c r="F235" s="105">
        <v>9756000</v>
      </c>
      <c r="G235" s="108">
        <v>1.4999999999999999E-2</v>
      </c>
      <c r="H235" s="105">
        <v>9902340</v>
      </c>
      <c r="I235" s="108">
        <v>2.5000000000000001E-2</v>
      </c>
      <c r="J235" s="105">
        <v>9999900</v>
      </c>
      <c r="K235" s="109">
        <v>28</v>
      </c>
      <c r="L235" s="107">
        <v>216095399.5</v>
      </c>
      <c r="M235" s="109">
        <v>40</v>
      </c>
      <c r="N235" s="113">
        <v>344386800</v>
      </c>
      <c r="O235" s="113">
        <f t="shared" si="196"/>
        <v>560482199.5</v>
      </c>
      <c r="P235" s="107">
        <f>L235/(1+E235)</f>
        <v>201018976.27906978</v>
      </c>
      <c r="Q235" s="107">
        <f t="shared" si="203"/>
        <v>212858993.98190698</v>
      </c>
      <c r="R235" s="107">
        <f>L235-Q235</f>
        <v>3236405.5180930197</v>
      </c>
      <c r="S235" s="107">
        <f>N235/(1+E235)</f>
        <v>320359813.95348841</v>
      </c>
      <c r="T235" s="107">
        <f t="shared" si="204"/>
        <v>339229006.99534887</v>
      </c>
      <c r="U235" s="107">
        <f>N235-T235</f>
        <v>5157793.0046511292</v>
      </c>
      <c r="V235" s="107">
        <f>R235+U235</f>
        <v>8394198.522744149</v>
      </c>
    </row>
    <row r="236" spans="2:22" ht="22.5" customHeight="1" x14ac:dyDescent="0.25">
      <c r="B236" s="101" t="s">
        <v>519</v>
      </c>
      <c r="C236" s="106"/>
      <c r="D236" s="105"/>
      <c r="E236" s="114"/>
      <c r="F236" s="105"/>
      <c r="G236" s="108"/>
      <c r="H236" s="105"/>
      <c r="I236" s="108"/>
      <c r="J236" s="105"/>
      <c r="K236" s="109"/>
      <c r="L236" s="107"/>
      <c r="M236" s="109"/>
      <c r="N236" s="113"/>
      <c r="O236" s="113"/>
      <c r="P236" s="107"/>
      <c r="Q236" s="107"/>
      <c r="R236" s="107"/>
      <c r="S236" s="102"/>
      <c r="T236" s="102"/>
      <c r="U236" s="102"/>
      <c r="V236" s="102"/>
    </row>
    <row r="237" spans="2:22" ht="22.5" customHeight="1" x14ac:dyDescent="0.25">
      <c r="B237" s="100" t="s">
        <v>430</v>
      </c>
      <c r="C237" s="105">
        <v>13125000</v>
      </c>
      <c r="D237" s="105">
        <v>419141000</v>
      </c>
      <c r="E237" s="114">
        <v>7.4999999999999997E-2</v>
      </c>
      <c r="F237" s="105">
        <v>14109000</v>
      </c>
      <c r="G237" s="108">
        <v>0.02</v>
      </c>
      <c r="H237" s="105">
        <v>14391180</v>
      </c>
      <c r="I237" s="108"/>
      <c r="J237" s="105"/>
      <c r="K237" s="109">
        <v>11</v>
      </c>
      <c r="L237" s="107">
        <v>155203125</v>
      </c>
      <c r="M237" s="109">
        <v>11</v>
      </c>
      <c r="N237" s="113">
        <v>155203125</v>
      </c>
      <c r="O237" s="113">
        <f t="shared" si="196"/>
        <v>310406250</v>
      </c>
      <c r="P237" s="107">
        <f t="shared" ref="P237:P243" si="205">L237/(1+E237)</f>
        <v>144375000</v>
      </c>
      <c r="Q237" s="107">
        <f t="shared" si="203"/>
        <v>152878687.5</v>
      </c>
      <c r="R237" s="107">
        <f t="shared" ref="R237:R243" si="206">L237-Q237</f>
        <v>2324437.5</v>
      </c>
      <c r="S237" s="107">
        <f t="shared" ref="S237:S243" si="207">N237/(1+E237)</f>
        <v>144375000</v>
      </c>
      <c r="T237" s="107">
        <f t="shared" ref="T237:T243" si="208">(S237*$T$7)+S237</f>
        <v>152878687.5</v>
      </c>
      <c r="U237" s="107">
        <f t="shared" ref="U237:U243" si="209">N237-T237</f>
        <v>2324437.5</v>
      </c>
      <c r="V237" s="107">
        <f t="shared" ref="V237:V243" si="210">R237+U237</f>
        <v>4648875</v>
      </c>
    </row>
    <row r="238" spans="2:22" ht="22.5" customHeight="1" x14ac:dyDescent="0.25">
      <c r="B238" s="100" t="s">
        <v>431</v>
      </c>
      <c r="C238" s="105">
        <v>13125000</v>
      </c>
      <c r="D238" s="105">
        <v>498750000</v>
      </c>
      <c r="E238" s="114">
        <v>7.4999999999999997E-2</v>
      </c>
      <c r="F238" s="105">
        <v>14109000</v>
      </c>
      <c r="G238" s="108">
        <v>0.02</v>
      </c>
      <c r="H238" s="105">
        <v>14391180</v>
      </c>
      <c r="I238" s="108"/>
      <c r="J238" s="105"/>
      <c r="K238" s="109">
        <v>21</v>
      </c>
      <c r="L238" s="107">
        <v>296296875</v>
      </c>
      <c r="M238" s="109">
        <v>21</v>
      </c>
      <c r="N238" s="113">
        <v>296296875</v>
      </c>
      <c r="O238" s="113">
        <f t="shared" si="196"/>
        <v>592593750</v>
      </c>
      <c r="P238" s="107">
        <f t="shared" si="205"/>
        <v>275625000</v>
      </c>
      <c r="Q238" s="107">
        <f t="shared" si="203"/>
        <v>291859312.5</v>
      </c>
      <c r="R238" s="107">
        <f t="shared" si="206"/>
        <v>4437562.5</v>
      </c>
      <c r="S238" s="107">
        <f t="shared" si="207"/>
        <v>275625000</v>
      </c>
      <c r="T238" s="107">
        <f t="shared" si="208"/>
        <v>291859312.5</v>
      </c>
      <c r="U238" s="107">
        <f t="shared" si="209"/>
        <v>4437562.5</v>
      </c>
      <c r="V238" s="107">
        <f t="shared" si="210"/>
        <v>8875125</v>
      </c>
    </row>
    <row r="239" spans="2:22" ht="22.5" customHeight="1" x14ac:dyDescent="0.25">
      <c r="B239" s="100" t="s">
        <v>432</v>
      </c>
      <c r="C239" s="105">
        <v>13125000</v>
      </c>
      <c r="D239" s="105">
        <v>748125000</v>
      </c>
      <c r="E239" s="114">
        <v>7.4999999999999997E-2</v>
      </c>
      <c r="F239" s="105">
        <v>14109000</v>
      </c>
      <c r="G239" s="108">
        <v>0.02</v>
      </c>
      <c r="H239" s="105">
        <v>14391180</v>
      </c>
      <c r="I239" s="108"/>
      <c r="J239" s="105"/>
      <c r="K239" s="109">
        <v>25</v>
      </c>
      <c r="L239" s="107">
        <v>352707500</v>
      </c>
      <c r="M239" s="109">
        <v>24</v>
      </c>
      <c r="N239" s="113">
        <v>338599200</v>
      </c>
      <c r="O239" s="113">
        <f t="shared" si="196"/>
        <v>691306700</v>
      </c>
      <c r="P239" s="107">
        <f t="shared" si="205"/>
        <v>328100000</v>
      </c>
      <c r="Q239" s="107">
        <f t="shared" si="203"/>
        <v>347425090</v>
      </c>
      <c r="R239" s="107">
        <f t="shared" si="206"/>
        <v>5282410</v>
      </c>
      <c r="S239" s="107">
        <f t="shared" si="207"/>
        <v>314976000</v>
      </c>
      <c r="T239" s="107">
        <f t="shared" si="208"/>
        <v>333528086.39999998</v>
      </c>
      <c r="U239" s="107">
        <f t="shared" si="209"/>
        <v>5071113.6000000238</v>
      </c>
      <c r="V239" s="107">
        <f t="shared" si="210"/>
        <v>10353523.600000024</v>
      </c>
    </row>
    <row r="240" spans="2:22" ht="22.5" customHeight="1" x14ac:dyDescent="0.25">
      <c r="B240" s="100" t="s">
        <v>433</v>
      </c>
      <c r="C240" s="105">
        <v>13125000</v>
      </c>
      <c r="D240" s="105">
        <v>656250000</v>
      </c>
      <c r="E240" s="114">
        <v>7.4999999999999997E-2</v>
      </c>
      <c r="F240" s="105">
        <v>14109000</v>
      </c>
      <c r="G240" s="108">
        <v>0.02</v>
      </c>
      <c r="H240" s="105">
        <v>14391180</v>
      </c>
      <c r="I240" s="108"/>
      <c r="J240" s="105"/>
      <c r="K240" s="109">
        <v>24</v>
      </c>
      <c r="L240" s="107">
        <v>338625000</v>
      </c>
      <c r="M240" s="109">
        <v>24</v>
      </c>
      <c r="N240" s="113">
        <v>338625000</v>
      </c>
      <c r="O240" s="113">
        <f t="shared" si="196"/>
        <v>677250000</v>
      </c>
      <c r="P240" s="107">
        <f t="shared" si="205"/>
        <v>315000000</v>
      </c>
      <c r="Q240" s="107">
        <f t="shared" si="203"/>
        <v>333553500</v>
      </c>
      <c r="R240" s="107">
        <f t="shared" si="206"/>
        <v>5071500</v>
      </c>
      <c r="S240" s="107">
        <f t="shared" si="207"/>
        <v>315000000</v>
      </c>
      <c r="T240" s="107">
        <f t="shared" si="208"/>
        <v>333553500</v>
      </c>
      <c r="U240" s="107">
        <f t="shared" si="209"/>
        <v>5071500</v>
      </c>
      <c r="V240" s="107">
        <f t="shared" si="210"/>
        <v>10143000</v>
      </c>
    </row>
    <row r="241" spans="2:22" ht="22.5" customHeight="1" x14ac:dyDescent="0.25">
      <c r="B241" s="100" t="s">
        <v>434</v>
      </c>
      <c r="C241" s="105">
        <v>13125000</v>
      </c>
      <c r="D241" s="105">
        <v>637218750</v>
      </c>
      <c r="E241" s="114">
        <v>7.4999999999999997E-2</v>
      </c>
      <c r="F241" s="105">
        <v>14109000</v>
      </c>
      <c r="G241" s="108">
        <v>0.02</v>
      </c>
      <c r="H241" s="105">
        <v>14391180</v>
      </c>
      <c r="I241" s="108"/>
      <c r="J241" s="105"/>
      <c r="K241" s="109">
        <v>34</v>
      </c>
      <c r="L241" s="107">
        <v>479718750</v>
      </c>
      <c r="M241" s="109">
        <v>23</v>
      </c>
      <c r="N241" s="113">
        <v>324515625</v>
      </c>
      <c r="O241" s="113">
        <f t="shared" si="196"/>
        <v>804234375</v>
      </c>
      <c r="P241" s="107">
        <f t="shared" si="205"/>
        <v>446250000</v>
      </c>
      <c r="Q241" s="107">
        <f t="shared" si="203"/>
        <v>472534125</v>
      </c>
      <c r="R241" s="107">
        <f t="shared" si="206"/>
        <v>7184625</v>
      </c>
      <c r="S241" s="107">
        <f t="shared" si="207"/>
        <v>301875000</v>
      </c>
      <c r="T241" s="107">
        <f t="shared" si="208"/>
        <v>319655437.5</v>
      </c>
      <c r="U241" s="107">
        <f t="shared" si="209"/>
        <v>4860187.5</v>
      </c>
      <c r="V241" s="107">
        <f t="shared" si="210"/>
        <v>12044812.5</v>
      </c>
    </row>
    <row r="242" spans="2:22" ht="22.5" customHeight="1" x14ac:dyDescent="0.25">
      <c r="B242" s="100" t="s">
        <v>435</v>
      </c>
      <c r="C242" s="105">
        <v>13125000</v>
      </c>
      <c r="D242" s="105">
        <v>236250000</v>
      </c>
      <c r="E242" s="114">
        <v>7.4999999999999997E-2</v>
      </c>
      <c r="F242" s="105">
        <v>14109000</v>
      </c>
      <c r="G242" s="108">
        <v>0.02</v>
      </c>
      <c r="H242" s="105">
        <v>14391180</v>
      </c>
      <c r="I242" s="108"/>
      <c r="J242" s="105"/>
      <c r="K242" s="109">
        <v>11</v>
      </c>
      <c r="L242" s="107">
        <v>155203125</v>
      </c>
      <c r="M242" s="109">
        <v>11</v>
      </c>
      <c r="N242" s="113">
        <v>155203125</v>
      </c>
      <c r="O242" s="113">
        <f t="shared" si="196"/>
        <v>310406250</v>
      </c>
      <c r="P242" s="107">
        <f t="shared" si="205"/>
        <v>144375000</v>
      </c>
      <c r="Q242" s="107">
        <f t="shared" si="203"/>
        <v>152878687.5</v>
      </c>
      <c r="R242" s="107">
        <f t="shared" si="206"/>
        <v>2324437.5</v>
      </c>
      <c r="S242" s="107">
        <f t="shared" si="207"/>
        <v>144375000</v>
      </c>
      <c r="T242" s="107">
        <f t="shared" si="208"/>
        <v>152878687.5</v>
      </c>
      <c r="U242" s="107">
        <f t="shared" si="209"/>
        <v>2324437.5</v>
      </c>
      <c r="V242" s="107">
        <f t="shared" si="210"/>
        <v>4648875</v>
      </c>
    </row>
    <row r="243" spans="2:22" ht="22.5" customHeight="1" x14ac:dyDescent="0.25">
      <c r="B243" s="100" t="s">
        <v>436</v>
      </c>
      <c r="C243" s="105">
        <v>13125000</v>
      </c>
      <c r="D243" s="105">
        <v>438828500</v>
      </c>
      <c r="E243" s="114">
        <v>7.4999999999999997E-2</v>
      </c>
      <c r="F243" s="105">
        <v>14109000</v>
      </c>
      <c r="G243" s="108"/>
      <c r="H243" s="105"/>
      <c r="I243" s="108"/>
      <c r="J243" s="105"/>
      <c r="K243" s="109">
        <v>14</v>
      </c>
      <c r="L243" s="107">
        <v>197531250</v>
      </c>
      <c r="M243" s="109">
        <v>21</v>
      </c>
      <c r="N243" s="113">
        <v>296296875</v>
      </c>
      <c r="O243" s="113">
        <f t="shared" si="196"/>
        <v>493828125</v>
      </c>
      <c r="P243" s="107">
        <f t="shared" si="205"/>
        <v>183750000</v>
      </c>
      <c r="Q243" s="107">
        <f t="shared" si="203"/>
        <v>194572875</v>
      </c>
      <c r="R243" s="107">
        <f t="shared" si="206"/>
        <v>2958375</v>
      </c>
      <c r="S243" s="107">
        <f t="shared" si="207"/>
        <v>275625000</v>
      </c>
      <c r="T243" s="107">
        <f t="shared" si="208"/>
        <v>291859312.5</v>
      </c>
      <c r="U243" s="107">
        <f t="shared" si="209"/>
        <v>4437562.5</v>
      </c>
      <c r="V243" s="107">
        <f t="shared" si="210"/>
        <v>7395937.5</v>
      </c>
    </row>
    <row r="244" spans="2:22" ht="22.5" customHeight="1" x14ac:dyDescent="0.25">
      <c r="B244" s="101" t="s">
        <v>521</v>
      </c>
      <c r="C244" s="225"/>
      <c r="D244" s="105"/>
      <c r="E244" s="114"/>
      <c r="F244" s="105"/>
      <c r="G244" s="108"/>
      <c r="H244" s="105"/>
      <c r="I244" s="108"/>
      <c r="J244" s="105"/>
      <c r="K244" s="109"/>
      <c r="L244" s="107"/>
      <c r="M244" s="109"/>
      <c r="N244" s="113"/>
      <c r="O244" s="113"/>
      <c r="P244" s="107"/>
      <c r="Q244" s="107"/>
      <c r="R244" s="107"/>
      <c r="S244" s="102"/>
      <c r="T244" s="102"/>
      <c r="U244" s="102"/>
      <c r="V244" s="102"/>
    </row>
    <row r="245" spans="2:22" ht="22.5" customHeight="1" x14ac:dyDescent="0.25">
      <c r="B245" s="100" t="s">
        <v>448</v>
      </c>
      <c r="C245" s="105">
        <v>6807000</v>
      </c>
      <c r="D245" s="105">
        <v>268876500</v>
      </c>
      <c r="E245" s="114">
        <v>7.4999999999999997E-2</v>
      </c>
      <c r="F245" s="105">
        <v>7318000</v>
      </c>
      <c r="G245" s="108">
        <v>1.4999999999999999E-2</v>
      </c>
      <c r="H245" s="105">
        <v>7427770</v>
      </c>
      <c r="I245" s="108">
        <v>2.5000000000000001E-2</v>
      </c>
      <c r="J245" s="105">
        <v>7500950</v>
      </c>
      <c r="K245" s="109">
        <v>24</v>
      </c>
      <c r="L245" s="107">
        <v>175620600</v>
      </c>
      <c r="M245" s="109">
        <v>22</v>
      </c>
      <c r="N245" s="113">
        <v>160985550</v>
      </c>
      <c r="O245" s="113">
        <f t="shared" si="196"/>
        <v>336606150</v>
      </c>
      <c r="P245" s="107">
        <f>L245/(1+E245)</f>
        <v>163368000</v>
      </c>
      <c r="Q245" s="107">
        <f t="shared" si="203"/>
        <v>172990375.19999999</v>
      </c>
      <c r="R245" s="107">
        <f>L245-Q245</f>
        <v>2630224.8000000119</v>
      </c>
      <c r="S245" s="107">
        <f>N245/(1+E245)</f>
        <v>149754000</v>
      </c>
      <c r="T245" s="107">
        <f t="shared" ref="T245:T246" si="211">(S245*$T$7)+S245</f>
        <v>158574510.59999999</v>
      </c>
      <c r="U245" s="107">
        <f>N245-T245</f>
        <v>2411039.400000006</v>
      </c>
      <c r="V245" s="107">
        <f>R245+U245</f>
        <v>5041264.2000000179</v>
      </c>
    </row>
    <row r="246" spans="2:22" ht="22.5" customHeight="1" x14ac:dyDescent="0.25">
      <c r="B246" s="100" t="s">
        <v>449</v>
      </c>
      <c r="C246" s="105">
        <v>8945000</v>
      </c>
      <c r="D246" s="105">
        <v>178900000</v>
      </c>
      <c r="E246" s="114">
        <v>0</v>
      </c>
      <c r="F246" s="105">
        <v>8945000</v>
      </c>
      <c r="G246" s="108">
        <v>0.01</v>
      </c>
      <c r="H246" s="105">
        <v>9034450</v>
      </c>
      <c r="I246" s="108"/>
      <c r="J246" s="105"/>
      <c r="K246" s="109">
        <v>9</v>
      </c>
      <c r="L246" s="107">
        <v>86542875</v>
      </c>
      <c r="M246" s="109">
        <v>9</v>
      </c>
      <c r="N246" s="113">
        <v>86542875</v>
      </c>
      <c r="O246" s="113">
        <f t="shared" si="196"/>
        <v>173085750</v>
      </c>
      <c r="P246" s="107">
        <f>L246/(1+E246)</f>
        <v>86542875</v>
      </c>
      <c r="Q246" s="107">
        <f t="shared" si="203"/>
        <v>91640250.337500006</v>
      </c>
      <c r="R246" s="107">
        <f>L246-Q246</f>
        <v>-5097375.337500006</v>
      </c>
      <c r="S246" s="107">
        <f>N246/(1+E246)</f>
        <v>86542875</v>
      </c>
      <c r="T246" s="107">
        <f t="shared" si="211"/>
        <v>91640250.337500006</v>
      </c>
      <c r="U246" s="107">
        <f>N246-T246</f>
        <v>-5097375.337500006</v>
      </c>
      <c r="V246" s="107">
        <f>R246+U246</f>
        <v>-10194750.675000012</v>
      </c>
    </row>
    <row r="247" spans="2:22" ht="22.5" customHeight="1" x14ac:dyDescent="0.25">
      <c r="B247" s="101" t="s">
        <v>308</v>
      </c>
      <c r="C247" s="225"/>
      <c r="D247" s="105"/>
      <c r="E247" s="114"/>
      <c r="F247" s="105"/>
      <c r="G247" s="108"/>
      <c r="H247" s="105"/>
      <c r="I247" s="108"/>
      <c r="J247" s="105"/>
      <c r="K247" s="109"/>
      <c r="L247" s="107"/>
      <c r="M247" s="109"/>
      <c r="N247" s="113"/>
      <c r="O247" s="113"/>
      <c r="P247" s="107"/>
      <c r="Q247" s="107"/>
      <c r="R247" s="107"/>
      <c r="S247" s="102"/>
      <c r="T247" s="102"/>
      <c r="U247" s="102"/>
      <c r="V247" s="102"/>
    </row>
    <row r="248" spans="2:22" ht="22.5" customHeight="1" x14ac:dyDescent="0.25">
      <c r="B248" s="100" t="s">
        <v>309</v>
      </c>
      <c r="C248" s="105">
        <v>6025000</v>
      </c>
      <c r="D248" s="105"/>
      <c r="E248" s="114">
        <v>7.4999999999999997E-2</v>
      </c>
      <c r="F248" s="105">
        <v>6477000</v>
      </c>
      <c r="G248" s="108"/>
      <c r="H248" s="105"/>
      <c r="I248" s="108"/>
      <c r="J248" s="105"/>
      <c r="K248" s="109">
        <v>0</v>
      </c>
      <c r="L248" s="107">
        <v>0</v>
      </c>
      <c r="M248" s="109">
        <v>0</v>
      </c>
      <c r="N248" s="113">
        <v>0</v>
      </c>
      <c r="O248" s="113">
        <f t="shared" ref="O248" si="212">L248+N248</f>
        <v>0</v>
      </c>
      <c r="P248" s="107">
        <f>L248/(1+E248)</f>
        <v>0</v>
      </c>
      <c r="Q248" s="107">
        <f>(P248*$Q$7)+P248</f>
        <v>0</v>
      </c>
      <c r="R248" s="107">
        <f>L248-Q248</f>
        <v>0</v>
      </c>
      <c r="S248" s="107">
        <f>N248/(1+E248)</f>
        <v>0</v>
      </c>
      <c r="T248" s="107">
        <f t="shared" ref="T248:T249" si="213">(S248*$T$7)+S248</f>
        <v>0</v>
      </c>
      <c r="U248" s="107">
        <f>N248-T248</f>
        <v>0</v>
      </c>
      <c r="V248" s="107">
        <f>R248+U248</f>
        <v>0</v>
      </c>
    </row>
    <row r="249" spans="2:22" ht="22.5" customHeight="1" thickBot="1" x14ac:dyDescent="0.3">
      <c r="B249" s="146" t="s">
        <v>310</v>
      </c>
      <c r="C249" s="226">
        <v>5883000</v>
      </c>
      <c r="D249" s="226">
        <v>333566100</v>
      </c>
      <c r="E249" s="178">
        <v>7.4999999999999997E-2</v>
      </c>
      <c r="F249" s="226">
        <v>6324000</v>
      </c>
      <c r="G249" s="179">
        <v>1.4999999999999999E-2</v>
      </c>
      <c r="H249" s="226">
        <v>6418860</v>
      </c>
      <c r="I249" s="179">
        <v>2.5000000000000001E-2</v>
      </c>
      <c r="J249" s="226">
        <v>6482100</v>
      </c>
      <c r="K249" s="180">
        <v>21</v>
      </c>
      <c r="L249" s="181">
        <v>132808725</v>
      </c>
      <c r="M249" s="180">
        <v>20</v>
      </c>
      <c r="N249" s="182">
        <v>126484500</v>
      </c>
      <c r="O249" s="182">
        <f t="shared" ref="O249" si="214">L249+N249</f>
        <v>259293225</v>
      </c>
      <c r="P249" s="181">
        <f>L249/(1+E249)</f>
        <v>123543000</v>
      </c>
      <c r="Q249" s="181">
        <f>(P249*$Q$7)+P249</f>
        <v>130819682.7</v>
      </c>
      <c r="R249" s="181">
        <f>L249-Q249</f>
        <v>1989042.299999997</v>
      </c>
      <c r="S249" s="181">
        <f>N249/(1+E249)</f>
        <v>117660000</v>
      </c>
      <c r="T249" s="181">
        <f t="shared" si="213"/>
        <v>124590174</v>
      </c>
      <c r="U249" s="181">
        <f>N249-T249</f>
        <v>1894326</v>
      </c>
      <c r="V249" s="181">
        <f>R249+U249</f>
        <v>3883368.299999997</v>
      </c>
    </row>
    <row r="250" spans="2:22" ht="21.75" thickBot="1" x14ac:dyDescent="0.4">
      <c r="B250" s="149" t="s">
        <v>479</v>
      </c>
      <c r="C250" s="150"/>
      <c r="D250" s="151"/>
      <c r="E250" s="150"/>
      <c r="F250" s="151">
        <f>SUM(F79:F249)</f>
        <v>1523173000</v>
      </c>
      <c r="G250" s="183"/>
      <c r="H250" s="151"/>
      <c r="I250" s="151"/>
      <c r="J250" s="151"/>
      <c r="K250" s="152">
        <f>SUM(K79:K249)</f>
        <v>4029.5</v>
      </c>
      <c r="L250" s="227">
        <f t="shared" ref="L250:V250" si="215">SUM(L79:L249)</f>
        <v>37002292723.589996</v>
      </c>
      <c r="M250" s="152">
        <f t="shared" si="215"/>
        <v>4284.5</v>
      </c>
      <c r="N250" s="227">
        <f t="shared" si="215"/>
        <v>39711018707.322327</v>
      </c>
      <c r="O250" s="227">
        <f t="shared" si="215"/>
        <v>76713311430.912338</v>
      </c>
      <c r="P250" s="227">
        <f t="shared" si="215"/>
        <v>34649225646.464592</v>
      </c>
      <c r="Q250" s="227">
        <f t="shared" si="215"/>
        <v>36690065037.041344</v>
      </c>
      <c r="R250" s="227">
        <f t="shared" si="215"/>
        <v>312227686.54864186</v>
      </c>
      <c r="S250" s="227">
        <f t="shared" si="215"/>
        <v>37213094807.31488</v>
      </c>
      <c r="T250" s="227">
        <f t="shared" si="215"/>
        <v>39404946091.465706</v>
      </c>
      <c r="U250" s="227">
        <f t="shared" si="215"/>
        <v>306072615.85661221</v>
      </c>
      <c r="V250" s="228">
        <f t="shared" si="215"/>
        <v>618300302.40525413</v>
      </c>
    </row>
    <row r="251" spans="2:22" s="177" customFormat="1" ht="21.75" thickBot="1" x14ac:dyDescent="0.4">
      <c r="B251" s="156" t="s">
        <v>532</v>
      </c>
      <c r="C251" s="184"/>
      <c r="D251" s="185"/>
      <c r="E251" s="184"/>
      <c r="F251" s="159"/>
      <c r="G251" s="186"/>
      <c r="H251" s="184"/>
      <c r="I251" s="184"/>
      <c r="J251" s="184"/>
      <c r="K251" s="187"/>
      <c r="L251" s="188"/>
      <c r="M251" s="187"/>
      <c r="N251" s="193"/>
      <c r="O251" s="196">
        <f>+SUMPRODUCT(O78:O249,E78:E249)/O250</f>
        <v>7.1800687835680041E-2</v>
      </c>
      <c r="P251" s="194"/>
      <c r="Q251" s="189"/>
      <c r="R251" s="189"/>
      <c r="S251" s="189"/>
      <c r="T251" s="189"/>
      <c r="U251" s="189"/>
      <c r="V251" s="190"/>
    </row>
    <row r="252" spans="2:22" ht="21.75" thickBot="1" x14ac:dyDescent="0.4">
      <c r="B252" s="149" t="s">
        <v>480</v>
      </c>
      <c r="C252" s="191"/>
      <c r="D252" s="192"/>
      <c r="E252" s="191"/>
      <c r="F252" s="151"/>
      <c r="G252" s="183"/>
      <c r="H252" s="151"/>
      <c r="I252" s="151"/>
      <c r="J252" s="151"/>
      <c r="K252" s="152">
        <f t="shared" ref="K252:V252" si="216">K250+K75</f>
        <v>23213.5</v>
      </c>
      <c r="L252" s="153">
        <f t="shared" si="216"/>
        <v>201884662335.465</v>
      </c>
      <c r="M252" s="152">
        <f t="shared" si="216"/>
        <v>23610.5</v>
      </c>
      <c r="N252" s="153">
        <f t="shared" si="216"/>
        <v>205264484412.82233</v>
      </c>
      <c r="O252" s="195">
        <f t="shared" si="216"/>
        <v>407149146748.28735</v>
      </c>
      <c r="P252" s="154">
        <f t="shared" si="216"/>
        <v>187208247340.58948</v>
      </c>
      <c r="Q252" s="154">
        <f t="shared" si="216"/>
        <v>198234813108.95016</v>
      </c>
      <c r="R252" s="154">
        <f t="shared" si="216"/>
        <v>3649849226.5148191</v>
      </c>
      <c r="S252" s="154">
        <f t="shared" si="216"/>
        <v>190404613311.32626</v>
      </c>
      <c r="T252" s="154">
        <f t="shared" si="216"/>
        <v>201619445035.36331</v>
      </c>
      <c r="U252" s="154">
        <f t="shared" si="216"/>
        <v>3645039377.4589815</v>
      </c>
      <c r="V252" s="155">
        <f t="shared" si="216"/>
        <v>7294888603.9738026</v>
      </c>
    </row>
    <row r="253" spans="2:22" s="68" customFormat="1" ht="21.75" thickBot="1" x14ac:dyDescent="0.4">
      <c r="B253" s="156" t="s">
        <v>533</v>
      </c>
      <c r="C253" s="157"/>
      <c r="D253" s="158"/>
      <c r="E253" s="157"/>
      <c r="F253" s="184"/>
      <c r="G253" s="186"/>
      <c r="H253" s="184"/>
      <c r="I253" s="184"/>
      <c r="J253" s="184"/>
      <c r="K253" s="187"/>
      <c r="L253" s="188"/>
      <c r="M253" s="187"/>
      <c r="N253" s="193"/>
      <c r="O253" s="196">
        <f>+((O250*O251)+(O75*O76))/(O250+O75)</f>
        <v>7.9137129494976408E-2</v>
      </c>
      <c r="P253" s="194"/>
      <c r="Q253" s="189"/>
      <c r="R253" s="189"/>
      <c r="S253" s="189"/>
      <c r="T253" s="189"/>
      <c r="U253" s="189"/>
      <c r="V253" s="190"/>
    </row>
    <row r="254" spans="2:22" ht="22.5" customHeight="1" x14ac:dyDescent="0.25">
      <c r="B254" s="216" t="s">
        <v>538</v>
      </c>
      <c r="C254" s="115"/>
      <c r="D254" s="115"/>
      <c r="E254" s="115"/>
      <c r="F254" s="143"/>
      <c r="G254" s="143"/>
      <c r="H254" s="143"/>
      <c r="I254" s="143"/>
      <c r="J254" s="143"/>
      <c r="K254" s="116"/>
      <c r="L254" s="144"/>
      <c r="M254" s="117"/>
      <c r="N254" s="118"/>
      <c r="O254" s="145"/>
      <c r="P254" s="115"/>
      <c r="Q254" s="115"/>
      <c r="R254" s="115"/>
      <c r="S254" s="115"/>
      <c r="T254" s="115"/>
      <c r="U254" s="115"/>
      <c r="V254" s="115"/>
    </row>
    <row r="255" spans="2:22" ht="15.75" x14ac:dyDescent="0.25">
      <c r="B255" s="119" t="s">
        <v>296</v>
      </c>
      <c r="C255" s="115"/>
      <c r="D255" s="115"/>
      <c r="E255" s="115"/>
      <c r="F255" s="143"/>
      <c r="G255" s="143"/>
      <c r="H255" s="143"/>
      <c r="I255" s="143"/>
      <c r="J255" s="143"/>
      <c r="K255" s="116"/>
      <c r="L255" s="144"/>
      <c r="M255" s="117"/>
      <c r="N255" s="118"/>
      <c r="O255" s="145"/>
      <c r="P255" s="115"/>
      <c r="Q255" s="115"/>
      <c r="R255" s="115"/>
      <c r="S255" s="115"/>
      <c r="T255" s="115"/>
      <c r="U255" s="115"/>
      <c r="V255" s="115"/>
    </row>
  </sheetData>
  <mergeCells count="111">
    <mergeCell ref="E26:E28"/>
    <mergeCell ref="E10:E11"/>
    <mergeCell ref="E45:E46"/>
    <mergeCell ref="E47:E48"/>
    <mergeCell ref="E73:E74"/>
    <mergeCell ref="O105:O106"/>
    <mergeCell ref="K111:K113"/>
    <mergeCell ref="L111:L113"/>
    <mergeCell ref="M111:M113"/>
    <mergeCell ref="N111:N113"/>
    <mergeCell ref="O111:O113"/>
    <mergeCell ref="O10:O11"/>
    <mergeCell ref="O26:O28"/>
    <mergeCell ref="O45:O46"/>
    <mergeCell ref="O47:O48"/>
    <mergeCell ref="O73:O74"/>
    <mergeCell ref="M73:M74"/>
    <mergeCell ref="D96:D97"/>
    <mergeCell ref="D111:D113"/>
    <mergeCell ref="L96:L97"/>
    <mergeCell ref="K96:K97"/>
    <mergeCell ref="M96:M97"/>
    <mergeCell ref="N96:N97"/>
    <mergeCell ref="O96:O97"/>
    <mergeCell ref="D105:D106"/>
    <mergeCell ref="K105:K106"/>
    <mergeCell ref="L105:L106"/>
    <mergeCell ref="M105:M106"/>
    <mergeCell ref="N105:N106"/>
    <mergeCell ref="D10:D11"/>
    <mergeCell ref="D26:D28"/>
    <mergeCell ref="D45:D46"/>
    <mergeCell ref="D47:D48"/>
    <mergeCell ref="D73:D74"/>
    <mergeCell ref="N10:N11"/>
    <mergeCell ref="N26:N28"/>
    <mergeCell ref="N45:N46"/>
    <mergeCell ref="N47:N48"/>
    <mergeCell ref="N73:N74"/>
    <mergeCell ref="K10:K11"/>
    <mergeCell ref="K25:K28"/>
    <mergeCell ref="K30:K31"/>
    <mergeCell ref="K45:K48"/>
    <mergeCell ref="K73:K74"/>
    <mergeCell ref="L26:L28"/>
    <mergeCell ref="L10:L11"/>
    <mergeCell ref="L45:L46"/>
    <mergeCell ref="L47:L48"/>
    <mergeCell ref="L73:L74"/>
    <mergeCell ref="M10:M11"/>
    <mergeCell ref="M25:M28"/>
    <mergeCell ref="M30:M31"/>
    <mergeCell ref="M45:M48"/>
    <mergeCell ref="P96:P97"/>
    <mergeCell ref="U105:U106"/>
    <mergeCell ref="T47:T48"/>
    <mergeCell ref="P105:P106"/>
    <mergeCell ref="P111:P113"/>
    <mergeCell ref="Q10:Q11"/>
    <mergeCell ref="Q26:Q28"/>
    <mergeCell ref="Q45:Q46"/>
    <mergeCell ref="Q47:Q48"/>
    <mergeCell ref="Q73:Q74"/>
    <mergeCell ref="Q96:Q97"/>
    <mergeCell ref="Q105:Q106"/>
    <mergeCell ref="Q111:Q113"/>
    <mergeCell ref="P10:P11"/>
    <mergeCell ref="P26:P28"/>
    <mergeCell ref="P45:P46"/>
    <mergeCell ref="P47:P48"/>
    <mergeCell ref="P73:P74"/>
    <mergeCell ref="R73:R74"/>
    <mergeCell ref="R96:R97"/>
    <mergeCell ref="R105:R106"/>
    <mergeCell ref="R111:R113"/>
    <mergeCell ref="S10:S11"/>
    <mergeCell ref="S47:S48"/>
    <mergeCell ref="R26:R28"/>
    <mergeCell ref="R47:R48"/>
    <mergeCell ref="R45:R46"/>
    <mergeCell ref="S45:S46"/>
    <mergeCell ref="S105:S106"/>
    <mergeCell ref="U47:U48"/>
    <mergeCell ref="S73:S74"/>
    <mergeCell ref="T73:T74"/>
    <mergeCell ref="U73:U74"/>
    <mergeCell ref="S26:S28"/>
    <mergeCell ref="B2:V2"/>
    <mergeCell ref="B3:V3"/>
    <mergeCell ref="V96:V97"/>
    <mergeCell ref="V105:V106"/>
    <mergeCell ref="V111:V113"/>
    <mergeCell ref="V10:V11"/>
    <mergeCell ref="V26:V28"/>
    <mergeCell ref="V45:V46"/>
    <mergeCell ref="V47:V48"/>
    <mergeCell ref="V73:V74"/>
    <mergeCell ref="T111:T113"/>
    <mergeCell ref="U111:U113"/>
    <mergeCell ref="T10:T11"/>
    <mergeCell ref="U10:U11"/>
    <mergeCell ref="T26:T28"/>
    <mergeCell ref="U26:U28"/>
    <mergeCell ref="T45:T46"/>
    <mergeCell ref="U45:U46"/>
    <mergeCell ref="T96:T97"/>
    <mergeCell ref="U96:U97"/>
    <mergeCell ref="T105:T106"/>
    <mergeCell ref="S96:S97"/>
    <mergeCell ref="S111:S113"/>
    <mergeCell ref="R10:R11"/>
  </mergeCells>
  <hyperlinks>
    <hyperlink ref="B1" location="Contenido!A1" display="Volver al menú"/>
  </hyperlink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election activeCell="B3" sqref="B3:E3"/>
    </sheetView>
  </sheetViews>
  <sheetFormatPr baseColWidth="10" defaultRowHeight="12.75" x14ac:dyDescent="0.2"/>
  <cols>
    <col min="1" max="1" width="11.42578125" style="44"/>
    <col min="2" max="2" width="58.42578125" style="44" bestFit="1" customWidth="1"/>
    <col min="3" max="3" width="12.7109375" style="44" customWidth="1"/>
    <col min="4" max="4" width="18.42578125" style="44" customWidth="1"/>
    <col min="5" max="5" width="15.28515625" style="44" bestFit="1" customWidth="1"/>
    <col min="6" max="16384" width="11.42578125" style="44"/>
  </cols>
  <sheetData>
    <row r="1" spans="1:7" ht="15" x14ac:dyDescent="0.25">
      <c r="A1" s="224" t="s">
        <v>542</v>
      </c>
    </row>
    <row r="2" spans="1:7" ht="26.25" x14ac:dyDescent="0.4">
      <c r="B2" s="269" t="s">
        <v>544</v>
      </c>
      <c r="C2" s="269"/>
      <c r="D2" s="269"/>
      <c r="E2" s="269"/>
    </row>
    <row r="3" spans="1:7" ht="18.75" x14ac:dyDescent="0.3">
      <c r="B3" s="270" t="s">
        <v>539</v>
      </c>
      <c r="C3" s="270"/>
      <c r="D3" s="270"/>
      <c r="E3" s="270"/>
    </row>
    <row r="6" spans="1:7" x14ac:dyDescent="0.2">
      <c r="D6" s="44" t="s">
        <v>451</v>
      </c>
      <c r="E6" s="63">
        <v>0</v>
      </c>
    </row>
    <row r="7" spans="1:7" x14ac:dyDescent="0.2">
      <c r="D7" s="64" t="s">
        <v>452</v>
      </c>
      <c r="E7" s="65">
        <v>0.05</v>
      </c>
    </row>
    <row r="8" spans="1:7" x14ac:dyDescent="0.2">
      <c r="D8" s="44" t="s">
        <v>453</v>
      </c>
      <c r="E8" s="63">
        <v>0.05</v>
      </c>
    </row>
    <row r="9" spans="1:7" x14ac:dyDescent="0.2">
      <c r="D9" s="66"/>
    </row>
    <row r="10" spans="1:7" ht="15.75" thickBot="1" x14ac:dyDescent="0.3">
      <c r="B10"/>
      <c r="C10"/>
      <c r="D10"/>
      <c r="E10"/>
      <c r="F10"/>
      <c r="G10"/>
    </row>
    <row r="11" spans="1:7" ht="15.75" thickBot="1" x14ac:dyDescent="0.3">
      <c r="B11" s="202" t="s">
        <v>454</v>
      </c>
      <c r="C11" s="203" t="s">
        <v>535</v>
      </c>
      <c r="D11" s="203" t="s">
        <v>536</v>
      </c>
      <c r="E11" s="203" t="s">
        <v>455</v>
      </c>
      <c r="F11"/>
      <c r="G11"/>
    </row>
    <row r="12" spans="1:7" x14ac:dyDescent="0.2">
      <c r="B12" s="218" t="s">
        <v>456</v>
      </c>
      <c r="C12" s="219">
        <v>53000</v>
      </c>
      <c r="D12" s="220">
        <f>E12/C12-1</f>
        <v>5.6603773584905648E-2</v>
      </c>
      <c r="E12" s="219">
        <v>56000</v>
      </c>
      <c r="F12" s="67"/>
      <c r="G12" s="67"/>
    </row>
    <row r="13" spans="1:7" x14ac:dyDescent="0.2">
      <c r="B13" s="204" t="s">
        <v>457</v>
      </c>
      <c r="C13" s="205">
        <v>27000</v>
      </c>
      <c r="D13" s="208">
        <f t="shared" ref="D13:D27" si="0">E13/C13-1</f>
        <v>3.7037037037036979E-2</v>
      </c>
      <c r="E13" s="205">
        <v>28000</v>
      </c>
      <c r="F13" s="67"/>
      <c r="G13" s="67"/>
    </row>
    <row r="14" spans="1:7" x14ac:dyDescent="0.2">
      <c r="B14" s="204" t="s">
        <v>458</v>
      </c>
      <c r="C14" s="205">
        <v>53000</v>
      </c>
      <c r="D14" s="208">
        <f t="shared" si="0"/>
        <v>5.6603773584905648E-2</v>
      </c>
      <c r="E14" s="205">
        <v>56000</v>
      </c>
      <c r="F14" s="67"/>
      <c r="G14" s="67"/>
    </row>
    <row r="15" spans="1:7" x14ac:dyDescent="0.2">
      <c r="B15" s="204" t="s">
        <v>459</v>
      </c>
      <c r="C15" s="205">
        <v>28000</v>
      </c>
      <c r="D15" s="208">
        <f t="shared" si="0"/>
        <v>3.5714285714285809E-2</v>
      </c>
      <c r="E15" s="205">
        <v>29000</v>
      </c>
      <c r="F15" s="67"/>
      <c r="G15" s="67"/>
    </row>
    <row r="16" spans="1:7" x14ac:dyDescent="0.2">
      <c r="B16" s="204" t="s">
        <v>460</v>
      </c>
      <c r="C16" s="205">
        <v>43000</v>
      </c>
      <c r="D16" s="208">
        <f t="shared" si="0"/>
        <v>4.6511627906976827E-2</v>
      </c>
      <c r="E16" s="205">
        <v>45000</v>
      </c>
      <c r="F16" s="67"/>
      <c r="G16" s="67"/>
    </row>
    <row r="17" spans="2:7" x14ac:dyDescent="0.2">
      <c r="B17" s="204" t="s">
        <v>461</v>
      </c>
      <c r="C17" s="205">
        <v>467000</v>
      </c>
      <c r="D17" s="208">
        <f t="shared" si="0"/>
        <v>4.9250535331905709E-2</v>
      </c>
      <c r="E17" s="205">
        <v>490000</v>
      </c>
      <c r="F17" s="67"/>
      <c r="G17" s="67"/>
    </row>
    <row r="18" spans="2:7" x14ac:dyDescent="0.2">
      <c r="B18" s="204" t="s">
        <v>462</v>
      </c>
      <c r="C18" s="205">
        <v>98000</v>
      </c>
      <c r="D18" s="208">
        <f t="shared" si="0"/>
        <v>0</v>
      </c>
      <c r="E18" s="205">
        <v>98000</v>
      </c>
      <c r="F18" s="67"/>
      <c r="G18" s="67"/>
    </row>
    <row r="19" spans="2:7" x14ac:dyDescent="0.2">
      <c r="B19" s="204" t="s">
        <v>463</v>
      </c>
      <c r="C19" s="205">
        <v>298000</v>
      </c>
      <c r="D19" s="208">
        <f t="shared" si="0"/>
        <v>5.0335570469798752E-2</v>
      </c>
      <c r="E19" s="205">
        <v>313000</v>
      </c>
      <c r="F19" s="67"/>
      <c r="G19" s="67"/>
    </row>
    <row r="20" spans="2:7" x14ac:dyDescent="0.2">
      <c r="B20" s="204" t="s">
        <v>464</v>
      </c>
      <c r="C20" s="205">
        <v>144000</v>
      </c>
      <c r="D20" s="208">
        <f t="shared" si="0"/>
        <v>4.861111111111116E-2</v>
      </c>
      <c r="E20" s="205">
        <v>151000</v>
      </c>
      <c r="F20" s="67"/>
      <c r="G20" s="67"/>
    </row>
    <row r="21" spans="2:7" x14ac:dyDescent="0.2">
      <c r="B21" s="204" t="s">
        <v>465</v>
      </c>
      <c r="C21" s="205">
        <v>109000</v>
      </c>
      <c r="D21" s="208">
        <f t="shared" si="0"/>
        <v>4.587155963302747E-2</v>
      </c>
      <c r="E21" s="205">
        <v>114000</v>
      </c>
      <c r="F21" s="67"/>
      <c r="G21" s="67"/>
    </row>
    <row r="22" spans="2:7" ht="25.5" x14ac:dyDescent="0.2">
      <c r="B22" s="204" t="s">
        <v>466</v>
      </c>
      <c r="C22" s="205">
        <v>636000</v>
      </c>
      <c r="D22" s="208">
        <f t="shared" si="0"/>
        <v>5.031446540880502E-2</v>
      </c>
      <c r="E22" s="205">
        <v>668000</v>
      </c>
      <c r="F22" s="67"/>
      <c r="G22" s="67"/>
    </row>
    <row r="23" spans="2:7" ht="25.5" x14ac:dyDescent="0.2">
      <c r="B23" s="204" t="s">
        <v>467</v>
      </c>
      <c r="C23" s="205">
        <v>104000</v>
      </c>
      <c r="D23" s="208">
        <f t="shared" si="0"/>
        <v>4.8076923076923128E-2</v>
      </c>
      <c r="E23" s="205">
        <v>109000</v>
      </c>
      <c r="F23" s="67"/>
      <c r="G23" s="67"/>
    </row>
    <row r="24" spans="2:7" x14ac:dyDescent="0.2">
      <c r="B24" s="204" t="s">
        <v>468</v>
      </c>
      <c r="C24" s="205">
        <v>187000</v>
      </c>
      <c r="D24" s="208">
        <f t="shared" si="0"/>
        <v>4.8128342245989275E-2</v>
      </c>
      <c r="E24" s="205">
        <v>196000</v>
      </c>
      <c r="F24" s="67"/>
      <c r="G24" s="67"/>
    </row>
    <row r="25" spans="2:7" x14ac:dyDescent="0.2">
      <c r="B25" s="204" t="s">
        <v>469</v>
      </c>
      <c r="C25" s="205">
        <v>37000</v>
      </c>
      <c r="D25" s="208">
        <f t="shared" si="0"/>
        <v>5.4054054054053946E-2</v>
      </c>
      <c r="E25" s="205">
        <v>39000</v>
      </c>
      <c r="F25" s="67"/>
      <c r="G25" s="67"/>
    </row>
    <row r="26" spans="2:7" x14ac:dyDescent="0.2">
      <c r="B26" s="204" t="s">
        <v>470</v>
      </c>
      <c r="C26" s="205">
        <v>147000</v>
      </c>
      <c r="D26" s="208">
        <f t="shared" si="0"/>
        <v>4.7619047619047672E-2</v>
      </c>
      <c r="E26" s="205">
        <v>154000</v>
      </c>
      <c r="F26" s="67"/>
      <c r="G26" s="67"/>
    </row>
    <row r="27" spans="2:7" ht="13.5" thickBot="1" x14ac:dyDescent="0.25">
      <c r="B27" s="221" t="s">
        <v>471</v>
      </c>
      <c r="C27" s="222">
        <v>317000</v>
      </c>
      <c r="D27" s="223">
        <f t="shared" si="0"/>
        <v>5.0473186119873725E-2</v>
      </c>
      <c r="E27" s="222">
        <v>333000</v>
      </c>
      <c r="F27" s="67"/>
      <c r="G27" s="67"/>
    </row>
    <row r="28" spans="2:7" ht="15" x14ac:dyDescent="0.25">
      <c r="B28" s="206"/>
      <c r="C28" s="206"/>
      <c r="D28" s="206"/>
      <c r="E28" s="207"/>
      <c r="F28" s="67"/>
      <c r="G28" s="67"/>
    </row>
    <row r="29" spans="2:7" ht="15.75" thickBot="1" x14ac:dyDescent="0.3">
      <c r="B29" s="206"/>
      <c r="C29" s="206"/>
      <c r="D29" s="206"/>
      <c r="E29" s="206"/>
      <c r="F29" s="67"/>
      <c r="G29" s="67"/>
    </row>
    <row r="30" spans="2:7" ht="13.5" thickBot="1" x14ac:dyDescent="0.25">
      <c r="B30" s="202" t="s">
        <v>472</v>
      </c>
      <c r="C30" s="203" t="s">
        <v>535</v>
      </c>
      <c r="D30" s="203" t="s">
        <v>536</v>
      </c>
      <c r="E30" s="203" t="s">
        <v>455</v>
      </c>
      <c r="F30" s="67"/>
      <c r="G30" s="67"/>
    </row>
    <row r="31" spans="2:7" x14ac:dyDescent="0.2">
      <c r="B31" s="218" t="s">
        <v>473</v>
      </c>
      <c r="C31" s="219">
        <v>26000</v>
      </c>
      <c r="D31" s="220">
        <f t="shared" ref="D31:D33" si="1">E31/C31-1</f>
        <v>0</v>
      </c>
      <c r="E31" s="219">
        <v>26000</v>
      </c>
      <c r="F31" s="67"/>
      <c r="G31" s="67"/>
    </row>
    <row r="32" spans="2:7" x14ac:dyDescent="0.2">
      <c r="B32" s="204" t="s">
        <v>474</v>
      </c>
      <c r="C32" s="205">
        <v>271000</v>
      </c>
      <c r="D32" s="208">
        <f t="shared" si="1"/>
        <v>5.1660516605166018E-2</v>
      </c>
      <c r="E32" s="205">
        <v>285000</v>
      </c>
      <c r="F32" s="67"/>
      <c r="G32" s="67"/>
    </row>
    <row r="33" spans="2:7" ht="13.5" thickBot="1" x14ac:dyDescent="0.25">
      <c r="B33" s="221" t="s">
        <v>465</v>
      </c>
      <c r="C33" s="222">
        <v>68000</v>
      </c>
      <c r="D33" s="223">
        <f t="shared" si="1"/>
        <v>4.4117647058823595E-2</v>
      </c>
      <c r="E33" s="222">
        <v>71000</v>
      </c>
      <c r="F33" s="67"/>
      <c r="G33" s="67"/>
    </row>
    <row r="34" spans="2:7" x14ac:dyDescent="0.2">
      <c r="B34" s="217" t="s">
        <v>538</v>
      </c>
    </row>
  </sheetData>
  <mergeCells count="2">
    <mergeCell ref="B2:E2"/>
    <mergeCell ref="B3:E3"/>
  </mergeCells>
  <hyperlinks>
    <hyperlink ref="A1" location="Contenido!A1" display="Volver al menú"/>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ValorDeLosProyectos2016</vt:lpstr>
      <vt:lpstr>PresupuestoAprobado2016</vt:lpstr>
      <vt:lpstr>RecursosInversiones2016</vt:lpstr>
      <vt:lpstr>ValoresMatricula2015-2016</vt:lpstr>
      <vt:lpstr>Otros Conceptos2015-2016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Guarnizo Sánchez</dc:creator>
  <cp:lastModifiedBy>Jairo Humberto Cifuentes Madrid</cp:lastModifiedBy>
  <dcterms:created xsi:type="dcterms:W3CDTF">2015-11-22T13:47:05Z</dcterms:created>
  <dcterms:modified xsi:type="dcterms:W3CDTF">2015-12-11T00:44:32Z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