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informacion\Documents\2010 - 2017 Secretaría General\Vicerrectoría Administriva\MEN - Derechos Pecuniarios 2017(Cali)\"/>
    </mc:Choice>
  </mc:AlternateContent>
  <bookViews>
    <workbookView xWindow="0" yWindow="0" windowWidth="20490" windowHeight="7530" tabRatio="852"/>
  </bookViews>
  <sheets>
    <sheet name="Contenido" sheetId="11" r:id="rId1"/>
    <sheet name="ValorDeLosProyectos2017" sheetId="1" r:id="rId2"/>
    <sheet name="PresupuestoAprobado2017" sheetId="2" r:id="rId3"/>
    <sheet name="RecursosInversiones2017" sheetId="3" r:id="rId4"/>
    <sheet name="ValoresDeMatricula2016-2017" sheetId="13" r:id="rId5"/>
    <sheet name="OtrosConceptos" sheetId="10" r:id="rId6"/>
  </sheets>
  <definedNames>
    <definedName name="_xlnm._FilterDatabase" localSheetId="2" hidden="1">PresupuestoAprobado2017!$B$5:$G$243</definedName>
    <definedName name="_xlnm._FilterDatabase" localSheetId="4" hidden="1">'ValoresDeMatricula2016-2017'!$B$11:$W$58</definedName>
    <definedName name="_xlnm.Print_Area" localSheetId="4">'ValoresDeMatricula2016-2017'!$A$11:$W$62</definedName>
    <definedName name="_xlnm.Print_Titles" localSheetId="4">'ValoresDeMatricula2016-2017'!#REF!</definedName>
  </definedNames>
  <calcPr calcId="171027"/>
</workbook>
</file>

<file path=xl/calcChain.xml><?xml version="1.0" encoding="utf-8"?>
<calcChain xmlns="http://schemas.openxmlformats.org/spreadsheetml/2006/main">
  <c r="M105" i="13" l="1"/>
  <c r="M103" i="13"/>
  <c r="O84" i="13" l="1"/>
  <c r="T84" i="13" s="1"/>
  <c r="U84" i="13" s="1"/>
  <c r="V84" i="13" s="1"/>
  <c r="O83" i="13"/>
  <c r="T83" i="13" s="1"/>
  <c r="U83" i="13" s="1"/>
  <c r="V83" i="13" s="1"/>
  <c r="O82" i="13"/>
  <c r="T82" i="13" s="1"/>
  <c r="U82" i="13" s="1"/>
  <c r="V82" i="13" s="1"/>
  <c r="O60" i="13"/>
  <c r="M60" i="13"/>
  <c r="O102" i="13"/>
  <c r="M102" i="13"/>
  <c r="O101" i="13"/>
  <c r="T101" i="13" s="1"/>
  <c r="U101" i="13" s="1"/>
  <c r="V101" i="13" s="1"/>
  <c r="M101" i="13"/>
  <c r="O100" i="13"/>
  <c r="T100" i="13" s="1"/>
  <c r="U100" i="13" s="1"/>
  <c r="V100" i="13" s="1"/>
  <c r="M100" i="13"/>
  <c r="O99" i="13"/>
  <c r="T99" i="13" s="1"/>
  <c r="U99" i="13" s="1"/>
  <c r="V99" i="13" s="1"/>
  <c r="M99" i="13"/>
  <c r="O98" i="13"/>
  <c r="T98" i="13" s="1"/>
  <c r="U98" i="13" s="1"/>
  <c r="V98" i="13" s="1"/>
  <c r="M98" i="13"/>
  <c r="O96" i="13"/>
  <c r="T96" i="13" s="1"/>
  <c r="U96" i="13" s="1"/>
  <c r="V96" i="13" s="1"/>
  <c r="M96" i="13"/>
  <c r="O95" i="13"/>
  <c r="T95" i="13" s="1"/>
  <c r="U95" i="13" s="1"/>
  <c r="V95" i="13" s="1"/>
  <c r="M95" i="13"/>
  <c r="O94" i="13"/>
  <c r="M94" i="13"/>
  <c r="O93" i="13"/>
  <c r="T93" i="13" s="1"/>
  <c r="U93" i="13" s="1"/>
  <c r="V93" i="13" s="1"/>
  <c r="M93" i="13"/>
  <c r="O92" i="13"/>
  <c r="T92" i="13" s="1"/>
  <c r="U92" i="13" s="1"/>
  <c r="V92" i="13" s="1"/>
  <c r="M92" i="13"/>
  <c r="M84" i="13"/>
  <c r="M83" i="13"/>
  <c r="M82" i="13"/>
  <c r="O90" i="13"/>
  <c r="M90" i="13"/>
  <c r="O89" i="13"/>
  <c r="M89" i="13"/>
  <c r="O88" i="13"/>
  <c r="M88" i="13"/>
  <c r="O87" i="13"/>
  <c r="M87" i="13"/>
  <c r="O86" i="13"/>
  <c r="M86" i="13"/>
  <c r="O85" i="13"/>
  <c r="M85" i="13"/>
  <c r="O81" i="13"/>
  <c r="T81" i="13" s="1"/>
  <c r="U81" i="13" s="1"/>
  <c r="V81" i="13" s="1"/>
  <c r="M81" i="13"/>
  <c r="O80" i="13"/>
  <c r="T80" i="13" s="1"/>
  <c r="U80" i="13" s="1"/>
  <c r="V80" i="13" s="1"/>
  <c r="M80" i="13"/>
  <c r="O79" i="13"/>
  <c r="T79" i="13" s="1"/>
  <c r="U79" i="13" s="1"/>
  <c r="V79" i="13" s="1"/>
  <c r="M79" i="13"/>
  <c r="O78" i="13"/>
  <c r="T78" i="13" s="1"/>
  <c r="U78" i="13" s="1"/>
  <c r="V78" i="13" s="1"/>
  <c r="M78" i="13"/>
  <c r="O77" i="13"/>
  <c r="T77" i="13" s="1"/>
  <c r="U77" i="13" s="1"/>
  <c r="V77" i="13" s="1"/>
  <c r="M77" i="13"/>
  <c r="O76" i="13"/>
  <c r="T76" i="13" s="1"/>
  <c r="U76" i="13" s="1"/>
  <c r="V76" i="13" s="1"/>
  <c r="M76" i="13"/>
  <c r="O75" i="13"/>
  <c r="T75" i="13" s="1"/>
  <c r="U75" i="13" s="1"/>
  <c r="V75" i="13" s="1"/>
  <c r="M75" i="13"/>
  <c r="O74" i="13"/>
  <c r="T74" i="13" s="1"/>
  <c r="U74" i="13" s="1"/>
  <c r="V74" i="13" s="1"/>
  <c r="M74" i="13"/>
  <c r="O72" i="13"/>
  <c r="T72" i="13" s="1"/>
  <c r="U72" i="13" s="1"/>
  <c r="V72" i="13" s="1"/>
  <c r="M72" i="13"/>
  <c r="O71" i="13"/>
  <c r="T71" i="13" s="1"/>
  <c r="U71" i="13" s="1"/>
  <c r="V71" i="13" s="1"/>
  <c r="M71" i="13"/>
  <c r="O70" i="13"/>
  <c r="T70" i="13" s="1"/>
  <c r="U70" i="13" s="1"/>
  <c r="V70" i="13" s="1"/>
  <c r="M70" i="13"/>
  <c r="O69" i="13"/>
  <c r="T69" i="13" s="1"/>
  <c r="U69" i="13" s="1"/>
  <c r="V69" i="13" s="1"/>
  <c r="M69" i="13"/>
  <c r="O68" i="13"/>
  <c r="T68" i="13" s="1"/>
  <c r="U68" i="13" s="1"/>
  <c r="V68" i="13" s="1"/>
  <c r="M68" i="13"/>
  <c r="O67" i="13"/>
  <c r="T67" i="13" s="1"/>
  <c r="U67" i="13" s="1"/>
  <c r="V67" i="13" s="1"/>
  <c r="M67" i="13"/>
  <c r="O66" i="13"/>
  <c r="T66" i="13" s="1"/>
  <c r="U66" i="13" s="1"/>
  <c r="V66" i="13" s="1"/>
  <c r="M66" i="13"/>
  <c r="O65" i="13"/>
  <c r="T65" i="13" s="1"/>
  <c r="U65" i="13" s="1"/>
  <c r="V65" i="13" s="1"/>
  <c r="M65" i="13"/>
  <c r="O64" i="13"/>
  <c r="T64" i="13" s="1"/>
  <c r="U64" i="13" s="1"/>
  <c r="V64" i="13" s="1"/>
  <c r="M64" i="13"/>
  <c r="O63" i="13"/>
  <c r="T63" i="13" s="1"/>
  <c r="U63" i="13" s="1"/>
  <c r="V63" i="13" s="1"/>
  <c r="M63" i="13"/>
  <c r="O62" i="13"/>
  <c r="T62" i="13" s="1"/>
  <c r="U62" i="13" s="1"/>
  <c r="V62" i="13" s="1"/>
  <c r="M62" i="13"/>
  <c r="O55" i="13"/>
  <c r="M55" i="13"/>
  <c r="K55" i="13"/>
  <c r="I55" i="13"/>
  <c r="O54" i="13"/>
  <c r="T54" i="13" s="1"/>
  <c r="U54" i="13" s="1"/>
  <c r="V54" i="13" s="1"/>
  <c r="M54" i="13"/>
  <c r="K54" i="13"/>
  <c r="I54" i="13"/>
  <c r="O53" i="13"/>
  <c r="M53" i="13"/>
  <c r="K53" i="13"/>
  <c r="I53" i="13"/>
  <c r="O49" i="13"/>
  <c r="M49" i="13"/>
  <c r="K49" i="13"/>
  <c r="I49" i="13"/>
  <c r="O48" i="13"/>
  <c r="T48" i="13" s="1"/>
  <c r="U48" i="13" s="1"/>
  <c r="V48" i="13" s="1"/>
  <c r="M48" i="13"/>
  <c r="K48" i="13"/>
  <c r="I48" i="13"/>
  <c r="O47" i="13"/>
  <c r="M47" i="13"/>
  <c r="K47" i="13"/>
  <c r="I47" i="13"/>
  <c r="O46" i="13"/>
  <c r="T46" i="13" s="1"/>
  <c r="U46" i="13" s="1"/>
  <c r="V46" i="13" s="1"/>
  <c r="M46" i="13"/>
  <c r="K46" i="13"/>
  <c r="I46" i="13"/>
  <c r="O45" i="13"/>
  <c r="M45" i="13"/>
  <c r="K45" i="13"/>
  <c r="I45" i="13"/>
  <c r="O44" i="13"/>
  <c r="T44" i="13" s="1"/>
  <c r="U44" i="13" s="1"/>
  <c r="V44" i="13" s="1"/>
  <c r="M44" i="13"/>
  <c r="K44" i="13"/>
  <c r="I44" i="13"/>
  <c r="O43" i="13"/>
  <c r="M43" i="13"/>
  <c r="K43" i="13"/>
  <c r="I43" i="13"/>
  <c r="O42" i="13"/>
  <c r="T42" i="13" s="1"/>
  <c r="U42" i="13" s="1"/>
  <c r="V42" i="13" s="1"/>
  <c r="M42" i="13"/>
  <c r="K42" i="13"/>
  <c r="I42" i="13"/>
  <c r="O51" i="13"/>
  <c r="M51" i="13"/>
  <c r="K51" i="13"/>
  <c r="I51" i="13"/>
  <c r="O50" i="13"/>
  <c r="T50" i="13" s="1"/>
  <c r="U50" i="13" s="1"/>
  <c r="V50" i="13" s="1"/>
  <c r="M50" i="13"/>
  <c r="K50" i="13"/>
  <c r="I50" i="13"/>
  <c r="O41" i="13"/>
  <c r="M41" i="13"/>
  <c r="K41" i="13"/>
  <c r="I41" i="13"/>
  <c r="O40" i="13"/>
  <c r="T40" i="13" s="1"/>
  <c r="U40" i="13" s="1"/>
  <c r="V40" i="13" s="1"/>
  <c r="M40" i="13"/>
  <c r="K40" i="13"/>
  <c r="I40" i="13"/>
  <c r="O38" i="13"/>
  <c r="T38" i="13" s="1"/>
  <c r="U38" i="13" s="1"/>
  <c r="V38" i="13" s="1"/>
  <c r="M38" i="13"/>
  <c r="K38" i="13"/>
  <c r="I38" i="13"/>
  <c r="O37" i="13"/>
  <c r="M37" i="13"/>
  <c r="K37" i="13"/>
  <c r="I37" i="13"/>
  <c r="O36" i="13"/>
  <c r="T36" i="13" s="1"/>
  <c r="U36" i="13" s="1"/>
  <c r="V36" i="13" s="1"/>
  <c r="M36" i="13"/>
  <c r="K36" i="13"/>
  <c r="I36" i="13"/>
  <c r="O35" i="13"/>
  <c r="M35" i="13"/>
  <c r="K35" i="13"/>
  <c r="I35" i="13"/>
  <c r="O34" i="13"/>
  <c r="T34" i="13" s="1"/>
  <c r="U34" i="13" s="1"/>
  <c r="V34" i="13" s="1"/>
  <c r="M34" i="13"/>
  <c r="K34" i="13"/>
  <c r="I34" i="13"/>
  <c r="O33" i="13"/>
  <c r="T33" i="13" s="1"/>
  <c r="U33" i="13" s="1"/>
  <c r="V33" i="13" s="1"/>
  <c r="M33" i="13"/>
  <c r="K33" i="13"/>
  <c r="I33" i="13"/>
  <c r="O32" i="13"/>
  <c r="M32" i="13"/>
  <c r="K32" i="13"/>
  <c r="I32" i="13"/>
  <c r="O31" i="13"/>
  <c r="T31" i="13" s="1"/>
  <c r="U31" i="13" s="1"/>
  <c r="V31" i="13" s="1"/>
  <c r="M31" i="13"/>
  <c r="K31" i="13"/>
  <c r="I31" i="13"/>
  <c r="O29" i="13"/>
  <c r="M29" i="13"/>
  <c r="K29" i="13"/>
  <c r="I29" i="13"/>
  <c r="O30" i="13"/>
  <c r="T30" i="13" s="1"/>
  <c r="U30" i="13" s="1"/>
  <c r="V30" i="13" s="1"/>
  <c r="M30" i="13"/>
  <c r="K30" i="13"/>
  <c r="I30" i="13"/>
  <c r="O28" i="13"/>
  <c r="M28" i="13"/>
  <c r="K28" i="13"/>
  <c r="I28" i="13"/>
  <c r="O27" i="13"/>
  <c r="T27" i="13" s="1"/>
  <c r="U27" i="13" s="1"/>
  <c r="V27" i="13" s="1"/>
  <c r="M27" i="13"/>
  <c r="K27" i="13"/>
  <c r="I27" i="13"/>
  <c r="O26" i="13"/>
  <c r="M26" i="13"/>
  <c r="K26" i="13"/>
  <c r="I26" i="13"/>
  <c r="O25" i="13"/>
  <c r="M25" i="13"/>
  <c r="K25" i="13"/>
  <c r="I25" i="13"/>
  <c r="O24" i="13"/>
  <c r="T24" i="13" s="1"/>
  <c r="U24" i="13" s="1"/>
  <c r="V24" i="13" s="1"/>
  <c r="M24" i="13"/>
  <c r="K24" i="13"/>
  <c r="I24" i="13"/>
  <c r="O22" i="13"/>
  <c r="T22" i="13" s="1"/>
  <c r="U22" i="13" s="1"/>
  <c r="V22" i="13" s="1"/>
  <c r="M22" i="13"/>
  <c r="K22" i="13"/>
  <c r="I22" i="13"/>
  <c r="O21" i="13"/>
  <c r="M21" i="13"/>
  <c r="K21" i="13"/>
  <c r="I21" i="13"/>
  <c r="K20" i="13"/>
  <c r="I20" i="13"/>
  <c r="K19" i="13"/>
  <c r="I19" i="13"/>
  <c r="O20" i="13"/>
  <c r="M20" i="13"/>
  <c r="O19" i="13"/>
  <c r="T19" i="13" s="1"/>
  <c r="U19" i="13" s="1"/>
  <c r="V19" i="13" s="1"/>
  <c r="M19" i="13"/>
  <c r="O18" i="13"/>
  <c r="M18" i="13"/>
  <c r="K18" i="13"/>
  <c r="I18" i="13"/>
  <c r="O17" i="13"/>
  <c r="T17" i="13" s="1"/>
  <c r="U17" i="13" s="1"/>
  <c r="V17" i="13" s="1"/>
  <c r="M17" i="13"/>
  <c r="K17" i="13"/>
  <c r="I17" i="13"/>
  <c r="O16" i="13"/>
  <c r="T16" i="13" s="1"/>
  <c r="U16" i="13" s="1"/>
  <c r="V16" i="13" s="1"/>
  <c r="M16" i="13"/>
  <c r="K16" i="13"/>
  <c r="I16" i="13"/>
  <c r="O15" i="13"/>
  <c r="M15" i="13"/>
  <c r="K15" i="13"/>
  <c r="I15" i="13"/>
  <c r="T102" i="13" l="1"/>
  <c r="U102" i="13" s="1"/>
  <c r="V102" i="13" s="1"/>
  <c r="T94" i="13"/>
  <c r="U94" i="13" s="1"/>
  <c r="V94" i="13" s="1"/>
  <c r="P87" i="13"/>
  <c r="P89" i="13"/>
  <c r="P60" i="13"/>
  <c r="P85" i="13"/>
  <c r="Q60" i="13"/>
  <c r="R60" i="13" s="1"/>
  <c r="S60" i="13" s="1"/>
  <c r="T60" i="13"/>
  <c r="U60" i="13" s="1"/>
  <c r="V60" i="13" s="1"/>
  <c r="Q92" i="13"/>
  <c r="R92" i="13" s="1"/>
  <c r="S92" i="13" s="1"/>
  <c r="W92" i="13" s="1"/>
  <c r="P92" i="13"/>
  <c r="Q93" i="13"/>
  <c r="R93" i="13" s="1"/>
  <c r="S93" i="13" s="1"/>
  <c r="W93" i="13" s="1"/>
  <c r="P93" i="13"/>
  <c r="Q94" i="13"/>
  <c r="R94" i="13" s="1"/>
  <c r="S94" i="13" s="1"/>
  <c r="P94" i="13"/>
  <c r="P95" i="13"/>
  <c r="P96" i="13"/>
  <c r="P98" i="13"/>
  <c r="P99" i="13"/>
  <c r="P100" i="13"/>
  <c r="P101" i="13"/>
  <c r="P102" i="13"/>
  <c r="Q95" i="13"/>
  <c r="R95" i="13" s="1"/>
  <c r="S95" i="13" s="1"/>
  <c r="W95" i="13" s="1"/>
  <c r="Q96" i="13"/>
  <c r="R96" i="13" s="1"/>
  <c r="S96" i="13" s="1"/>
  <c r="W96" i="13" s="1"/>
  <c r="Q98" i="13"/>
  <c r="R98" i="13" s="1"/>
  <c r="S98" i="13" s="1"/>
  <c r="W98" i="13" s="1"/>
  <c r="Q99" i="13"/>
  <c r="R99" i="13" s="1"/>
  <c r="S99" i="13" s="1"/>
  <c r="W99" i="13" s="1"/>
  <c r="Q100" i="13"/>
  <c r="R100" i="13" s="1"/>
  <c r="S100" i="13" s="1"/>
  <c r="W100" i="13" s="1"/>
  <c r="Q101" i="13"/>
  <c r="R101" i="13" s="1"/>
  <c r="S101" i="13" s="1"/>
  <c r="W101" i="13" s="1"/>
  <c r="Q102" i="13"/>
  <c r="R102" i="13" s="1"/>
  <c r="S102" i="13" s="1"/>
  <c r="P88" i="13"/>
  <c r="P86" i="13"/>
  <c r="P82" i="13"/>
  <c r="P83" i="13"/>
  <c r="P84" i="13"/>
  <c r="Q82" i="13"/>
  <c r="R82" i="13" s="1"/>
  <c r="S82" i="13" s="1"/>
  <c r="W82" i="13" s="1"/>
  <c r="Q83" i="13"/>
  <c r="R83" i="13" s="1"/>
  <c r="S83" i="13" s="1"/>
  <c r="W83" i="13" s="1"/>
  <c r="Q84" i="13"/>
  <c r="R84" i="13" s="1"/>
  <c r="S84" i="13" s="1"/>
  <c r="W84" i="13" s="1"/>
  <c r="P90" i="13"/>
  <c r="Q85" i="13"/>
  <c r="R85" i="13" s="1"/>
  <c r="S85" i="13" s="1"/>
  <c r="Q87" i="13"/>
  <c r="R87" i="13" s="1"/>
  <c r="S87" i="13" s="1"/>
  <c r="Q89" i="13"/>
  <c r="R89" i="13" s="1"/>
  <c r="S89" i="13" s="1"/>
  <c r="Q86" i="13"/>
  <c r="R86" i="13" s="1"/>
  <c r="S86" i="13" s="1"/>
  <c r="Q88" i="13"/>
  <c r="R88" i="13" s="1"/>
  <c r="S88" i="13" s="1"/>
  <c r="Q90" i="13"/>
  <c r="R90" i="13" s="1"/>
  <c r="S90" i="13" s="1"/>
  <c r="T85" i="13"/>
  <c r="U85" i="13" s="1"/>
  <c r="V85" i="13" s="1"/>
  <c r="W85" i="13" s="1"/>
  <c r="T86" i="13"/>
  <c r="U86" i="13" s="1"/>
  <c r="V86" i="13" s="1"/>
  <c r="W86" i="13" s="1"/>
  <c r="T87" i="13"/>
  <c r="U87" i="13" s="1"/>
  <c r="V87" i="13" s="1"/>
  <c r="T88" i="13"/>
  <c r="U88" i="13" s="1"/>
  <c r="V88" i="13" s="1"/>
  <c r="T89" i="13"/>
  <c r="U89" i="13" s="1"/>
  <c r="V89" i="13" s="1"/>
  <c r="W89" i="13" s="1"/>
  <c r="T90" i="13"/>
  <c r="U90" i="13" s="1"/>
  <c r="V90" i="13" s="1"/>
  <c r="W90" i="13" s="1"/>
  <c r="P74" i="13"/>
  <c r="P75" i="13"/>
  <c r="P76" i="13"/>
  <c r="P77" i="13"/>
  <c r="P78" i="13"/>
  <c r="P79" i="13"/>
  <c r="P80" i="13"/>
  <c r="P81" i="13"/>
  <c r="Q74" i="13"/>
  <c r="R74" i="13" s="1"/>
  <c r="S74" i="13" s="1"/>
  <c r="W74" i="13" s="1"/>
  <c r="Q75" i="13"/>
  <c r="R75" i="13" s="1"/>
  <c r="S75" i="13" s="1"/>
  <c r="W75" i="13" s="1"/>
  <c r="Q76" i="13"/>
  <c r="R76" i="13" s="1"/>
  <c r="S76" i="13" s="1"/>
  <c r="W76" i="13" s="1"/>
  <c r="Q77" i="13"/>
  <c r="R77" i="13" s="1"/>
  <c r="S77" i="13" s="1"/>
  <c r="W77" i="13" s="1"/>
  <c r="Q78" i="13"/>
  <c r="R78" i="13" s="1"/>
  <c r="S78" i="13" s="1"/>
  <c r="W78" i="13" s="1"/>
  <c r="Q79" i="13"/>
  <c r="R79" i="13" s="1"/>
  <c r="S79" i="13" s="1"/>
  <c r="W79" i="13" s="1"/>
  <c r="Q80" i="13"/>
  <c r="R80" i="13" s="1"/>
  <c r="S80" i="13" s="1"/>
  <c r="W80" i="13" s="1"/>
  <c r="Q81" i="13"/>
  <c r="R81" i="13" s="1"/>
  <c r="S81" i="13" s="1"/>
  <c r="W81" i="13" s="1"/>
  <c r="P62" i="13"/>
  <c r="P63" i="13"/>
  <c r="P64" i="13"/>
  <c r="P65" i="13"/>
  <c r="P66" i="13"/>
  <c r="P67" i="13"/>
  <c r="P68" i="13"/>
  <c r="P69" i="13"/>
  <c r="P70" i="13"/>
  <c r="P71" i="13"/>
  <c r="P72" i="13"/>
  <c r="Q62" i="13"/>
  <c r="R62" i="13" s="1"/>
  <c r="S62" i="13" s="1"/>
  <c r="W62" i="13" s="1"/>
  <c r="Q63" i="13"/>
  <c r="R63" i="13" s="1"/>
  <c r="S63" i="13" s="1"/>
  <c r="W63" i="13" s="1"/>
  <c r="Q64" i="13"/>
  <c r="R64" i="13" s="1"/>
  <c r="S64" i="13" s="1"/>
  <c r="W64" i="13" s="1"/>
  <c r="Q65" i="13"/>
  <c r="R65" i="13" s="1"/>
  <c r="S65" i="13" s="1"/>
  <c r="W65" i="13" s="1"/>
  <c r="Q66" i="13"/>
  <c r="R66" i="13" s="1"/>
  <c r="S66" i="13" s="1"/>
  <c r="W66" i="13" s="1"/>
  <c r="Q67" i="13"/>
  <c r="R67" i="13" s="1"/>
  <c r="S67" i="13" s="1"/>
  <c r="W67" i="13" s="1"/>
  <c r="Q68" i="13"/>
  <c r="R68" i="13" s="1"/>
  <c r="S68" i="13" s="1"/>
  <c r="W68" i="13" s="1"/>
  <c r="Q69" i="13"/>
  <c r="R69" i="13" s="1"/>
  <c r="S69" i="13" s="1"/>
  <c r="W69" i="13" s="1"/>
  <c r="Q70" i="13"/>
  <c r="R70" i="13" s="1"/>
  <c r="S70" i="13" s="1"/>
  <c r="W70" i="13" s="1"/>
  <c r="Q71" i="13"/>
  <c r="R71" i="13" s="1"/>
  <c r="S71" i="13" s="1"/>
  <c r="W71" i="13" s="1"/>
  <c r="Q72" i="13"/>
  <c r="R72" i="13" s="1"/>
  <c r="S72" i="13" s="1"/>
  <c r="W72" i="13" s="1"/>
  <c r="P53" i="13"/>
  <c r="Q53" i="13"/>
  <c r="R53" i="13" s="1"/>
  <c r="S53" i="13" s="1"/>
  <c r="P55" i="13"/>
  <c r="T55" i="13"/>
  <c r="U55" i="13" s="1"/>
  <c r="V55" i="13" s="1"/>
  <c r="Q55" i="13"/>
  <c r="R55" i="13" s="1"/>
  <c r="S55" i="13" s="1"/>
  <c r="P54" i="13"/>
  <c r="T53" i="13"/>
  <c r="U53" i="13" s="1"/>
  <c r="V53" i="13" s="1"/>
  <c r="Q54" i="13"/>
  <c r="R54" i="13" s="1"/>
  <c r="S54" i="13" s="1"/>
  <c r="W54" i="13" s="1"/>
  <c r="P45" i="13"/>
  <c r="P47" i="13"/>
  <c r="Q47" i="13"/>
  <c r="R47" i="13" s="1"/>
  <c r="S47" i="13" s="1"/>
  <c r="P49" i="13"/>
  <c r="Q49" i="13"/>
  <c r="R49" i="13" s="1"/>
  <c r="S49" i="13" s="1"/>
  <c r="P48" i="13"/>
  <c r="T47" i="13"/>
  <c r="U47" i="13" s="1"/>
  <c r="V47" i="13" s="1"/>
  <c r="W47" i="13" s="1"/>
  <c r="Q48" i="13"/>
  <c r="R48" i="13" s="1"/>
  <c r="S48" i="13" s="1"/>
  <c r="W48" i="13" s="1"/>
  <c r="T49" i="13"/>
  <c r="U49" i="13" s="1"/>
  <c r="V49" i="13" s="1"/>
  <c r="W49" i="13" s="1"/>
  <c r="Q45" i="13"/>
  <c r="R45" i="13" s="1"/>
  <c r="S45" i="13" s="1"/>
  <c r="P46" i="13"/>
  <c r="T45" i="13"/>
  <c r="U45" i="13" s="1"/>
  <c r="V45" i="13" s="1"/>
  <c r="W45" i="13" s="1"/>
  <c r="Q46" i="13"/>
  <c r="R46" i="13" s="1"/>
  <c r="S46" i="13" s="1"/>
  <c r="W46" i="13" s="1"/>
  <c r="P43" i="13"/>
  <c r="Q43" i="13"/>
  <c r="R43" i="13" s="1"/>
  <c r="S43" i="13" s="1"/>
  <c r="P42" i="13"/>
  <c r="P44" i="13"/>
  <c r="Q42" i="13"/>
  <c r="R42" i="13" s="1"/>
  <c r="S42" i="13" s="1"/>
  <c r="W42" i="13" s="1"/>
  <c r="T43" i="13"/>
  <c r="U43" i="13" s="1"/>
  <c r="V43" i="13" s="1"/>
  <c r="W43" i="13" s="1"/>
  <c r="Q44" i="13"/>
  <c r="R44" i="13" s="1"/>
  <c r="S44" i="13" s="1"/>
  <c r="W44" i="13" s="1"/>
  <c r="P51" i="13"/>
  <c r="Q51" i="13"/>
  <c r="R51" i="13" s="1"/>
  <c r="S51" i="13" s="1"/>
  <c r="P41" i="13"/>
  <c r="Q41" i="13"/>
  <c r="R41" i="13" s="1"/>
  <c r="S41" i="13" s="1"/>
  <c r="P40" i="13"/>
  <c r="P50" i="13"/>
  <c r="Q40" i="13"/>
  <c r="R40" i="13" s="1"/>
  <c r="S40" i="13" s="1"/>
  <c r="W40" i="13" s="1"/>
  <c r="T41" i="13"/>
  <c r="U41" i="13" s="1"/>
  <c r="V41" i="13" s="1"/>
  <c r="Q50" i="13"/>
  <c r="R50" i="13" s="1"/>
  <c r="S50" i="13" s="1"/>
  <c r="W50" i="13" s="1"/>
  <c r="T51" i="13"/>
  <c r="U51" i="13" s="1"/>
  <c r="V51" i="13" s="1"/>
  <c r="P37" i="13"/>
  <c r="Q37" i="13"/>
  <c r="R37" i="13" s="1"/>
  <c r="S37" i="13" s="1"/>
  <c r="P38" i="13"/>
  <c r="T37" i="13"/>
  <c r="U37" i="13" s="1"/>
  <c r="V37" i="13" s="1"/>
  <c r="W37" i="13" s="1"/>
  <c r="Q38" i="13"/>
  <c r="R38" i="13" s="1"/>
  <c r="S38" i="13" s="1"/>
  <c r="W38" i="13" s="1"/>
  <c r="P35" i="13"/>
  <c r="Q35" i="13"/>
  <c r="R35" i="13" s="1"/>
  <c r="S35" i="13" s="1"/>
  <c r="P34" i="13"/>
  <c r="P36" i="13"/>
  <c r="Q34" i="13"/>
  <c r="R34" i="13" s="1"/>
  <c r="S34" i="13" s="1"/>
  <c r="W34" i="13" s="1"/>
  <c r="T35" i="13"/>
  <c r="U35" i="13" s="1"/>
  <c r="V35" i="13" s="1"/>
  <c r="W35" i="13" s="1"/>
  <c r="Q36" i="13"/>
  <c r="R36" i="13" s="1"/>
  <c r="S36" i="13" s="1"/>
  <c r="W36" i="13" s="1"/>
  <c r="P32" i="13"/>
  <c r="Q32" i="13"/>
  <c r="R32" i="13" s="1"/>
  <c r="S32" i="13" s="1"/>
  <c r="P31" i="13"/>
  <c r="P33" i="13"/>
  <c r="Q31" i="13"/>
  <c r="R31" i="13" s="1"/>
  <c r="S31" i="13" s="1"/>
  <c r="W31" i="13" s="1"/>
  <c r="T32" i="13"/>
  <c r="U32" i="13" s="1"/>
  <c r="V32" i="13" s="1"/>
  <c r="W32" i="13" s="1"/>
  <c r="Q33" i="13"/>
  <c r="R33" i="13" s="1"/>
  <c r="S33" i="13" s="1"/>
  <c r="W33" i="13" s="1"/>
  <c r="P29" i="13"/>
  <c r="T29" i="13"/>
  <c r="U29" i="13" s="1"/>
  <c r="V29" i="13" s="1"/>
  <c r="Q29" i="13"/>
  <c r="R29" i="13" s="1"/>
  <c r="S29" i="13" s="1"/>
  <c r="P28" i="13"/>
  <c r="Q28" i="13"/>
  <c r="R28" i="13" s="1"/>
  <c r="S28" i="13" s="1"/>
  <c r="P30" i="13"/>
  <c r="T28" i="13"/>
  <c r="U28" i="13" s="1"/>
  <c r="V28" i="13" s="1"/>
  <c r="W28" i="13" s="1"/>
  <c r="Q30" i="13"/>
  <c r="R30" i="13" s="1"/>
  <c r="S30" i="13" s="1"/>
  <c r="W30" i="13" s="1"/>
  <c r="P24" i="13"/>
  <c r="P26" i="13"/>
  <c r="Q26" i="13"/>
  <c r="R26" i="13" s="1"/>
  <c r="S26" i="13" s="1"/>
  <c r="P27" i="13"/>
  <c r="T26" i="13"/>
  <c r="U26" i="13" s="1"/>
  <c r="V26" i="13" s="1"/>
  <c r="Q27" i="13"/>
  <c r="R27" i="13" s="1"/>
  <c r="S27" i="13" s="1"/>
  <c r="W27" i="13" s="1"/>
  <c r="Q24" i="13"/>
  <c r="R24" i="13" s="1"/>
  <c r="S24" i="13" s="1"/>
  <c r="W24" i="13" s="1"/>
  <c r="P25" i="13"/>
  <c r="T25" i="13"/>
  <c r="U25" i="13" s="1"/>
  <c r="V25" i="13" s="1"/>
  <c r="Q25" i="13"/>
  <c r="R25" i="13" s="1"/>
  <c r="S25" i="13" s="1"/>
  <c r="P21" i="13"/>
  <c r="Q21" i="13"/>
  <c r="R21" i="13" s="1"/>
  <c r="S21" i="13" s="1"/>
  <c r="P22" i="13"/>
  <c r="T21" i="13"/>
  <c r="U21" i="13" s="1"/>
  <c r="V21" i="13" s="1"/>
  <c r="W21" i="13" s="1"/>
  <c r="Q22" i="13"/>
  <c r="R22" i="13" s="1"/>
  <c r="S22" i="13" s="1"/>
  <c r="W22" i="13" s="1"/>
  <c r="P15" i="13"/>
  <c r="P17" i="13"/>
  <c r="P20" i="13"/>
  <c r="Q20" i="13"/>
  <c r="R20" i="13" s="1"/>
  <c r="S20" i="13" s="1"/>
  <c r="P19" i="13"/>
  <c r="Q19" i="13"/>
  <c r="R19" i="13" s="1"/>
  <c r="S19" i="13" s="1"/>
  <c r="W19" i="13" s="1"/>
  <c r="T20" i="13"/>
  <c r="U20" i="13" s="1"/>
  <c r="V20" i="13" s="1"/>
  <c r="Q17" i="13"/>
  <c r="R17" i="13" s="1"/>
  <c r="S17" i="13" s="1"/>
  <c r="W17" i="13" s="1"/>
  <c r="P18" i="13"/>
  <c r="T18" i="13"/>
  <c r="U18" i="13" s="1"/>
  <c r="V18" i="13" s="1"/>
  <c r="Q18" i="13"/>
  <c r="R18" i="13" s="1"/>
  <c r="S18" i="13" s="1"/>
  <c r="Q15" i="13"/>
  <c r="R15" i="13" s="1"/>
  <c r="S15" i="13" s="1"/>
  <c r="P16" i="13"/>
  <c r="T15" i="13"/>
  <c r="U15" i="13" s="1"/>
  <c r="V15" i="13" s="1"/>
  <c r="W15" i="13" s="1"/>
  <c r="Q16" i="13"/>
  <c r="R16" i="13" s="1"/>
  <c r="S16" i="13" s="1"/>
  <c r="W16" i="13" s="1"/>
  <c r="W26" i="13" l="1"/>
  <c r="W94" i="13"/>
  <c r="W53" i="13"/>
  <c r="W102" i="13"/>
  <c r="W88" i="13"/>
  <c r="W87" i="13"/>
  <c r="W60" i="13"/>
  <c r="W55" i="13"/>
  <c r="W41" i="13"/>
  <c r="W51" i="13"/>
  <c r="W29" i="13"/>
  <c r="W25" i="13"/>
  <c r="W20" i="13"/>
  <c r="W18" i="13"/>
  <c r="M14" i="13" l="1"/>
  <c r="M13" i="13"/>
  <c r="M56" i="13" s="1"/>
  <c r="O14" i="13"/>
  <c r="O13" i="13"/>
  <c r="T13" i="13" s="1"/>
  <c r="U13" i="13" s="1"/>
  <c r="K14" i="13"/>
  <c r="I14" i="13"/>
  <c r="K13" i="13"/>
  <c r="I13" i="13"/>
  <c r="V13" i="13" l="1"/>
  <c r="T14" i="13"/>
  <c r="U14" i="13" s="1"/>
  <c r="V14" i="13" s="1"/>
  <c r="P14" i="13"/>
  <c r="Q14" i="13"/>
  <c r="R14" i="13" s="1"/>
  <c r="S14" i="13" s="1"/>
  <c r="P13" i="13"/>
  <c r="Q13" i="13"/>
  <c r="R13" i="13" s="1"/>
  <c r="S13" i="13" s="1"/>
  <c r="W13" i="13" s="1"/>
  <c r="W14" i="13" l="1"/>
  <c r="G97" i="13" l="1"/>
  <c r="G103" i="13" s="1"/>
  <c r="M97" i="13" l="1"/>
  <c r="O97" i="13"/>
  <c r="T97" i="13" s="1"/>
  <c r="U97" i="13" s="1"/>
  <c r="V97" i="13" s="1"/>
  <c r="G56" i="13"/>
  <c r="G57" i="13" s="1"/>
  <c r="P97" i="13" l="1"/>
  <c r="Q97" i="13"/>
  <c r="R97" i="13" s="1"/>
  <c r="S97" i="13" s="1"/>
  <c r="W97" i="13" s="1"/>
  <c r="P103" i="13" l="1"/>
  <c r="P104" i="13" s="1"/>
  <c r="O103" i="13"/>
  <c r="N103" i="13"/>
  <c r="L103" i="13"/>
  <c r="E103" i="13"/>
  <c r="K102" i="13"/>
  <c r="I102" i="13"/>
  <c r="K101" i="13"/>
  <c r="I101" i="13"/>
  <c r="K100" i="13"/>
  <c r="I100" i="13"/>
  <c r="K99" i="13"/>
  <c r="I99" i="13"/>
  <c r="K98" i="13"/>
  <c r="I98" i="13"/>
  <c r="K97" i="13"/>
  <c r="I97" i="13"/>
  <c r="K96" i="13"/>
  <c r="I96" i="13"/>
  <c r="K95" i="13"/>
  <c r="I95" i="13"/>
  <c r="K94" i="13"/>
  <c r="I94" i="13"/>
  <c r="K93" i="13"/>
  <c r="I93" i="13"/>
  <c r="K92" i="13"/>
  <c r="I92" i="13"/>
  <c r="K90" i="13"/>
  <c r="I90" i="13"/>
  <c r="K89" i="13"/>
  <c r="I89" i="13"/>
  <c r="K88" i="13"/>
  <c r="I88" i="13"/>
  <c r="K87" i="13"/>
  <c r="I87" i="13"/>
  <c r="K86" i="13"/>
  <c r="I86" i="13"/>
  <c r="K85" i="13"/>
  <c r="I85" i="13"/>
  <c r="K84" i="13"/>
  <c r="I84" i="13"/>
  <c r="K83" i="13"/>
  <c r="I83" i="13"/>
  <c r="K82" i="13"/>
  <c r="I82" i="13"/>
  <c r="K81" i="13"/>
  <c r="I81" i="13"/>
  <c r="K80" i="13"/>
  <c r="I80" i="13"/>
  <c r="K79" i="13"/>
  <c r="I79" i="13"/>
  <c r="K78" i="13"/>
  <c r="I78" i="13"/>
  <c r="K77" i="13"/>
  <c r="I77" i="13"/>
  <c r="K76" i="13"/>
  <c r="I76" i="13"/>
  <c r="K75" i="13"/>
  <c r="I75" i="13"/>
  <c r="K74" i="13"/>
  <c r="I74" i="13"/>
  <c r="K72" i="13"/>
  <c r="I72" i="13"/>
  <c r="K71" i="13"/>
  <c r="I71" i="13"/>
  <c r="K70" i="13"/>
  <c r="I70" i="13"/>
  <c r="K69" i="13"/>
  <c r="I69" i="13"/>
  <c r="K68" i="13"/>
  <c r="I68" i="13"/>
  <c r="K67" i="13"/>
  <c r="I67" i="13"/>
  <c r="K66" i="13"/>
  <c r="I66" i="13"/>
  <c r="K65" i="13"/>
  <c r="I65" i="13"/>
  <c r="K64" i="13"/>
  <c r="I64" i="13"/>
  <c r="K63" i="13"/>
  <c r="I63" i="13"/>
  <c r="K62" i="13"/>
  <c r="I62" i="13"/>
  <c r="K60" i="13"/>
  <c r="I60" i="13"/>
  <c r="P56" i="13"/>
  <c r="P57" i="13" s="1"/>
  <c r="O56" i="13"/>
  <c r="N56" i="13"/>
  <c r="L56" i="13"/>
  <c r="E56" i="13"/>
  <c r="G104" i="13" l="1"/>
  <c r="Q103" i="13"/>
  <c r="L105" i="13"/>
  <c r="Q56" i="13"/>
  <c r="N105" i="13"/>
  <c r="T103" i="13"/>
  <c r="O105" i="13"/>
  <c r="T56" i="13"/>
  <c r="U103" i="13"/>
  <c r="P105" i="13"/>
  <c r="P106" i="13"/>
  <c r="V103" i="13"/>
  <c r="T105" i="13" l="1"/>
  <c r="Q105" i="13"/>
  <c r="R56" i="13"/>
  <c r="U56" i="13"/>
  <c r="U105" i="13" s="1"/>
  <c r="V56" i="13"/>
  <c r="V105" i="13" s="1"/>
  <c r="R103" i="13"/>
  <c r="S56" i="13"/>
  <c r="W56" i="13" l="1"/>
  <c r="R105" i="13"/>
  <c r="S103" i="13"/>
  <c r="S105" i="13" s="1"/>
  <c r="W103" i="13"/>
  <c r="W105" i="13" l="1"/>
  <c r="G234" i="2"/>
  <c r="G237" i="2"/>
  <c r="G46" i="2"/>
  <c r="G42" i="2"/>
  <c r="G40" i="2"/>
  <c r="G242" i="2"/>
  <c r="G225" i="2"/>
  <c r="G221" i="2"/>
  <c r="G180" i="2"/>
  <c r="G182" i="2"/>
  <c r="G175" i="2"/>
  <c r="G171" i="2"/>
  <c r="G162" i="2"/>
  <c r="G157" i="2"/>
  <c r="G128" i="2"/>
  <c r="G114" i="2"/>
  <c r="G107" i="2"/>
  <c r="G99" i="2"/>
  <c r="G69" i="2"/>
  <c r="G33" i="2"/>
  <c r="G23" i="2"/>
  <c r="F18" i="3"/>
  <c r="F16" i="3"/>
  <c r="F14" i="3"/>
  <c r="F12" i="3"/>
  <c r="F10" i="3"/>
  <c r="F19" i="3" s="1"/>
  <c r="G49" i="2" l="1"/>
  <c r="G226" i="2"/>
  <c r="G240" i="2" s="1"/>
  <c r="I60" i="1"/>
  <c r="I56" i="1"/>
  <c r="I37" i="1"/>
  <c r="G245" i="2" l="1"/>
  <c r="I17" i="1" l="1"/>
  <c r="I26" i="1"/>
  <c r="E27" i="10" l="1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I11" i="1" l="1"/>
  <c r="I43" i="1" l="1"/>
  <c r="I50" i="1" l="1"/>
  <c r="I29" i="1"/>
  <c r="I14" i="1"/>
  <c r="I8" i="1"/>
  <c r="I6" i="1"/>
  <c r="I62" i="1" l="1"/>
</calcChain>
</file>

<file path=xl/sharedStrings.xml><?xml version="1.0" encoding="utf-8"?>
<sst xmlns="http://schemas.openxmlformats.org/spreadsheetml/2006/main" count="851" uniqueCount="729">
  <si>
    <t>Actividades de incidencia social e impacto regional</t>
  </si>
  <si>
    <t>Bienestar institucional de la comunidad educativa</t>
  </si>
  <si>
    <t>Cualificación docente</t>
  </si>
  <si>
    <t>Desarrollo físico y sostenibilidad ambiental (incluye infraestructura e inversión en planta física)</t>
  </si>
  <si>
    <t>Desarrollo tecnológico (incluye inversiones en infraestructura tecnológica, equipos de cómputo, equipos médico-científicos y dotación bibliográfica)</t>
  </si>
  <si>
    <t>Internacionalización</t>
  </si>
  <si>
    <t>Investigación, innovación y extensión</t>
  </si>
  <si>
    <t>Programas académicos</t>
  </si>
  <si>
    <t>Becas y apoyos a estudiantes</t>
  </si>
  <si>
    <t>Valor total del proyecto para 2016 (millones de pesos)</t>
  </si>
  <si>
    <t>Plan de Beneficios Flexibles</t>
  </si>
  <si>
    <t xml:space="preserve">Plan de Acompañamiento Integral para los estudiantes favorecidos con las becas del gobierno nacional </t>
  </si>
  <si>
    <t xml:space="preserve">Créditos a estudiantes </t>
  </si>
  <si>
    <t>Fecha de inicio del proyecto</t>
  </si>
  <si>
    <t>Fecha de finalización del proyecto</t>
  </si>
  <si>
    <t>GRAN TOTAL</t>
  </si>
  <si>
    <t>Con recursos propios</t>
  </si>
  <si>
    <t>Con ingresos adicionales de derechos pecuniarios</t>
  </si>
  <si>
    <t>Con créditos nuevos</t>
  </si>
  <si>
    <t>Tipo de proyectos</t>
  </si>
  <si>
    <t>x</t>
  </si>
  <si>
    <t>DEVOLUCIONES</t>
  </si>
  <si>
    <t>GASTOS DE PERSONAL</t>
  </si>
  <si>
    <t>HONORARIOS</t>
  </si>
  <si>
    <t>IMPUESTOS</t>
  </si>
  <si>
    <t>ARRENDAMIENTOS</t>
  </si>
  <si>
    <t>CONTRIBUCIONES Y AFILIACIONES</t>
  </si>
  <si>
    <t>SEGUROS</t>
  </si>
  <si>
    <t>SERVICIOS</t>
  </si>
  <si>
    <t>GASTOS LEGALES</t>
  </si>
  <si>
    <t>MANTENIMIENTO Y REPARACIONES</t>
  </si>
  <si>
    <t>GASTOS DE VIAJE</t>
  </si>
  <si>
    <t>DEPRECIACIONES</t>
  </si>
  <si>
    <t>DIVERSOS</t>
  </si>
  <si>
    <t>PROVISIONES</t>
  </si>
  <si>
    <t>GASTOS EXTRAORDINARIOS</t>
  </si>
  <si>
    <t>GASTOS FINANCIEROS</t>
  </si>
  <si>
    <t>PROGRAMA</t>
  </si>
  <si>
    <t>% Incremento</t>
  </si>
  <si>
    <t>Tarifa 2016</t>
  </si>
  <si>
    <t>Total general</t>
  </si>
  <si>
    <t>Equipo de oficina</t>
  </si>
  <si>
    <t>Programa de Formación Doctoral de profesores</t>
  </si>
  <si>
    <t>TIPO</t>
  </si>
  <si>
    <t>CLASE</t>
  </si>
  <si>
    <t>DESC. CLASE</t>
  </si>
  <si>
    <t>RUBRO</t>
  </si>
  <si>
    <t>DESCRIPCION_CUENTA</t>
  </si>
  <si>
    <t>Total</t>
  </si>
  <si>
    <t>4</t>
  </si>
  <si>
    <t>4160</t>
  </si>
  <si>
    <t>ACTIVIDADES CONEXAS A LA EDUCACIÓN</t>
  </si>
  <si>
    <t>41600505</t>
  </si>
  <si>
    <t>Matriculas posgrado segundo</t>
  </si>
  <si>
    <t>41600596</t>
  </si>
  <si>
    <t>Matriculas pregrado primer</t>
  </si>
  <si>
    <t>41600598</t>
  </si>
  <si>
    <t>Matriculas pregrado segundo</t>
  </si>
  <si>
    <t>41600599</t>
  </si>
  <si>
    <t>Matriculas posgrado primer</t>
  </si>
  <si>
    <t>41600601</t>
  </si>
  <si>
    <t>Educacion continua</t>
  </si>
  <si>
    <t>41600703</t>
  </si>
  <si>
    <t>Consultorias y Asesorias</t>
  </si>
  <si>
    <t>4160950203</t>
  </si>
  <si>
    <t>Tienda Javeriana</t>
  </si>
  <si>
    <t>4160950207</t>
  </si>
  <si>
    <t>Ingresos concesion</t>
  </si>
  <si>
    <t>4160950401</t>
  </si>
  <si>
    <t>Inscripciones</t>
  </si>
  <si>
    <t>4160950403</t>
  </si>
  <si>
    <t>Carnetizacion</t>
  </si>
  <si>
    <t>4160950404</t>
  </si>
  <si>
    <t>Derechos de grado y diplomas</t>
  </si>
  <si>
    <t>4160950405</t>
  </si>
  <si>
    <t>Certificados y Constancias</t>
  </si>
  <si>
    <t>4160950406</t>
  </si>
  <si>
    <t>Derechos de secretaria</t>
  </si>
  <si>
    <t>4160950409</t>
  </si>
  <si>
    <t>Publicidad y propaganda</t>
  </si>
  <si>
    <t>4160950412</t>
  </si>
  <si>
    <t>Multas</t>
  </si>
  <si>
    <t>Total ACTIVIDADES CONEXAS A LA EDUCACIÓN</t>
  </si>
  <si>
    <t>4175</t>
  </si>
  <si>
    <t>4175050101</t>
  </si>
  <si>
    <t>Pregrado 1er periodo</t>
  </si>
  <si>
    <t>4175050102</t>
  </si>
  <si>
    <t>Pregrado 2er periodo</t>
  </si>
  <si>
    <t>4175050103</t>
  </si>
  <si>
    <t>Pregrado Intersemest_ 1er per</t>
  </si>
  <si>
    <t>4175050201</t>
  </si>
  <si>
    <t>Posgrado 1er periodo</t>
  </si>
  <si>
    <t>4175050202</t>
  </si>
  <si>
    <t>Posgrado 2er periodo</t>
  </si>
  <si>
    <t>4175950401</t>
  </si>
  <si>
    <t>4175950403</t>
  </si>
  <si>
    <t>4175950404</t>
  </si>
  <si>
    <t>4175950405</t>
  </si>
  <si>
    <t>Certificados de notas</t>
  </si>
  <si>
    <t>Total DEVOLUCIONES</t>
  </si>
  <si>
    <t>4210</t>
  </si>
  <si>
    <t>INGRESOS FINANCIEROS</t>
  </si>
  <si>
    <t>4210050101</t>
  </si>
  <si>
    <t>Intereses Corto plazo</t>
  </si>
  <si>
    <t>4210050103</t>
  </si>
  <si>
    <t>Inter_ cartera institucional</t>
  </si>
  <si>
    <t>4210050204</t>
  </si>
  <si>
    <t>Intereses prestamos PUJ</t>
  </si>
  <si>
    <t>Diferencia en cambio</t>
  </si>
  <si>
    <t>Total INGRESOS FINANCIEROS</t>
  </si>
  <si>
    <t>4220</t>
  </si>
  <si>
    <t>42201001</t>
  </si>
  <si>
    <t>Construcciones y edificios</t>
  </si>
  <si>
    <t>Total ARRENDAMIENTOS</t>
  </si>
  <si>
    <t>4250</t>
  </si>
  <si>
    <t>RECUPERACIONES</t>
  </si>
  <si>
    <t>Cartera corto plazo</t>
  </si>
  <si>
    <t>Cartera largo plazo</t>
  </si>
  <si>
    <t>Cartera institucional</t>
  </si>
  <si>
    <t>42505001</t>
  </si>
  <si>
    <t>Reintegro otros costos y gasto</t>
  </si>
  <si>
    <t>Total RECUPERACIONES</t>
  </si>
  <si>
    <t>DONACIONES</t>
  </si>
  <si>
    <t>42950501</t>
  </si>
  <si>
    <t>Aprovechamientos</t>
  </si>
  <si>
    <t>Total DONACIONES</t>
  </si>
  <si>
    <t>42550501</t>
  </si>
  <si>
    <t>Por siniestros</t>
  </si>
  <si>
    <t>42650506</t>
  </si>
  <si>
    <t>Otros ingresos años ant</t>
  </si>
  <si>
    <t>Total 4</t>
  </si>
  <si>
    <t>5</t>
  </si>
  <si>
    <t>5105</t>
  </si>
  <si>
    <t>510505</t>
  </si>
  <si>
    <t>Prestaciones Sociales</t>
  </si>
  <si>
    <t>51050602</t>
  </si>
  <si>
    <t>Sueldos de Hora Catedra</t>
  </si>
  <si>
    <t>51051501</t>
  </si>
  <si>
    <t>Horas extras y recargos</t>
  </si>
  <si>
    <t>51052401</t>
  </si>
  <si>
    <t>Incapacidades</t>
  </si>
  <si>
    <t>51052701</t>
  </si>
  <si>
    <t>Auxilio de transporte</t>
  </si>
  <si>
    <t>51054501</t>
  </si>
  <si>
    <t>Funerarios</t>
  </si>
  <si>
    <t>51054502</t>
  </si>
  <si>
    <t>Auxilio primaria</t>
  </si>
  <si>
    <t>51054505</t>
  </si>
  <si>
    <t>Auxilio de educacion</t>
  </si>
  <si>
    <t>51054801</t>
  </si>
  <si>
    <t>Bonificaciones</t>
  </si>
  <si>
    <t>51055101</t>
  </si>
  <si>
    <t>Dotaciones y sumin_ Trabajador</t>
  </si>
  <si>
    <t>51056301</t>
  </si>
  <si>
    <t>Prog_Formación_Prof_Javeriano</t>
  </si>
  <si>
    <t>51056302</t>
  </si>
  <si>
    <t>Prog_Formación_Empleados</t>
  </si>
  <si>
    <t>51056601</t>
  </si>
  <si>
    <t>Gastos deportivos y recreacion</t>
  </si>
  <si>
    <t>51058401</t>
  </si>
  <si>
    <t>Gastos medicos y drogas</t>
  </si>
  <si>
    <t>510594</t>
  </si>
  <si>
    <t>Salario Planta</t>
  </si>
  <si>
    <t>5105950101</t>
  </si>
  <si>
    <t>Apoyo sostenimiento Sena</t>
  </si>
  <si>
    <t>5105950201</t>
  </si>
  <si>
    <t>Celebraciones y obseq_Personal</t>
  </si>
  <si>
    <t>Total GASTOS DE PERSONAL</t>
  </si>
  <si>
    <t>5110</t>
  </si>
  <si>
    <t>51102001</t>
  </si>
  <si>
    <t>Avaluos</t>
  </si>
  <si>
    <t>51102501</t>
  </si>
  <si>
    <t>Asesoria juridica</t>
  </si>
  <si>
    <t>51103501</t>
  </si>
  <si>
    <t>Pagos nacionales</t>
  </si>
  <si>
    <t>511085</t>
  </si>
  <si>
    <t>Monitores</t>
  </si>
  <si>
    <t>5110950201</t>
  </si>
  <si>
    <t>Auditoria Interna</t>
  </si>
  <si>
    <t>5110950301</t>
  </si>
  <si>
    <t>Contratos Compania de Jesus</t>
  </si>
  <si>
    <t>5110950401</t>
  </si>
  <si>
    <t>Conferenc_ cong_seminar_taller</t>
  </si>
  <si>
    <t>5110950501</t>
  </si>
  <si>
    <t>Analisis muestras</t>
  </si>
  <si>
    <t>5110950601</t>
  </si>
  <si>
    <t>Analisis y present_ informes</t>
  </si>
  <si>
    <t>5110950801</t>
  </si>
  <si>
    <t>Ases_trabajos de grado y tutor</t>
  </si>
  <si>
    <t>5110950901</t>
  </si>
  <si>
    <t>Conciertos,jurados,artistas</t>
  </si>
  <si>
    <t>5110951001</t>
  </si>
  <si>
    <t>Costos de docencia-Hospitales</t>
  </si>
  <si>
    <t>5110951101</t>
  </si>
  <si>
    <t>Elaboracion de bases de datos</t>
  </si>
  <si>
    <t>5110951201</t>
  </si>
  <si>
    <t>Diseno,grabacion,edic_digital</t>
  </si>
  <si>
    <t>5110951301</t>
  </si>
  <si>
    <t>Disenos de material y pag_ WEB</t>
  </si>
  <si>
    <t>5110951401</t>
  </si>
  <si>
    <t>Elabor_propuestas de proyectos</t>
  </si>
  <si>
    <t>5110951501</t>
  </si>
  <si>
    <t>Entrev_ admision y preparacion</t>
  </si>
  <si>
    <t>5110951601</t>
  </si>
  <si>
    <t>Mercadeo publicitario</t>
  </si>
  <si>
    <t>5110951701</t>
  </si>
  <si>
    <t>Modelos e ilustraciones</t>
  </si>
  <si>
    <t>5110951801</t>
  </si>
  <si>
    <t>Encuestas y entrevistas</t>
  </si>
  <si>
    <t>5110951901</t>
  </si>
  <si>
    <t>Realiz_calificacion examenes</t>
  </si>
  <si>
    <t>5110952001</t>
  </si>
  <si>
    <t>Traducciones y analisis de doc</t>
  </si>
  <si>
    <t>5110952101</t>
  </si>
  <si>
    <t>Corrección de Estilos, textos</t>
  </si>
  <si>
    <t>5110952201</t>
  </si>
  <si>
    <t>Diagram_ Revistas, libros, doc</t>
  </si>
  <si>
    <t>5110952301</t>
  </si>
  <si>
    <t>Correc_y traducciones Textos</t>
  </si>
  <si>
    <t>5110952401</t>
  </si>
  <si>
    <t>Apoyo Logístico actividades</t>
  </si>
  <si>
    <t>5110952601</t>
  </si>
  <si>
    <t>Evaluacion y seg proyectos</t>
  </si>
  <si>
    <t>Total HONORARIOS</t>
  </si>
  <si>
    <t>5115</t>
  </si>
  <si>
    <t>51150501</t>
  </si>
  <si>
    <t>Industria y comercio</t>
  </si>
  <si>
    <t>51151501</t>
  </si>
  <si>
    <t>A la propiedad raiz</t>
  </si>
  <si>
    <t>51153001</t>
  </si>
  <si>
    <t>De turismo</t>
  </si>
  <si>
    <t>51154001</t>
  </si>
  <si>
    <t>De vehiculos</t>
  </si>
  <si>
    <t>51159501</t>
  </si>
  <si>
    <t>Gravamen movimientos financier</t>
  </si>
  <si>
    <t>51159502</t>
  </si>
  <si>
    <t>De salida (aeroportuaria)</t>
  </si>
  <si>
    <t>51159504</t>
  </si>
  <si>
    <t>Impuestos asumidos</t>
  </si>
  <si>
    <t>Total IMPUESTOS</t>
  </si>
  <si>
    <t>5120</t>
  </si>
  <si>
    <t>51200501</t>
  </si>
  <si>
    <t>Arrrend Terrenos</t>
  </si>
  <si>
    <t>51201001</t>
  </si>
  <si>
    <t>Construcciones y edificaciones</t>
  </si>
  <si>
    <t>51201501</t>
  </si>
  <si>
    <t>Maquinaria y equipo</t>
  </si>
  <si>
    <t>51202001</t>
  </si>
  <si>
    <t>51202501</t>
  </si>
  <si>
    <t>Equipo computacion y comunicac</t>
  </si>
  <si>
    <t>51203501</t>
  </si>
  <si>
    <t>Equipo de hoteles y restaurant</t>
  </si>
  <si>
    <t>5125</t>
  </si>
  <si>
    <t>51250501</t>
  </si>
  <si>
    <t>Contribuciones</t>
  </si>
  <si>
    <t>51250502</t>
  </si>
  <si>
    <t>Fondo sostenibilidad ICETEX</t>
  </si>
  <si>
    <t>51251001</t>
  </si>
  <si>
    <t>Afiliaciones y sostenimiento</t>
  </si>
  <si>
    <t>Total CONTRIBUCIONES Y AFILIACIONES</t>
  </si>
  <si>
    <t>5130</t>
  </si>
  <si>
    <t>51301001</t>
  </si>
  <si>
    <t>Seg Cumplimiento</t>
  </si>
  <si>
    <t>51302001</t>
  </si>
  <si>
    <t>Vida colectiva</t>
  </si>
  <si>
    <t>51304001</t>
  </si>
  <si>
    <t>Flota y equipo de transporte</t>
  </si>
  <si>
    <t>51306001</t>
  </si>
  <si>
    <t>Resp_civil y extracontractual</t>
  </si>
  <si>
    <t>51306501</t>
  </si>
  <si>
    <t>Seg Vuelo</t>
  </si>
  <si>
    <t>51307501</t>
  </si>
  <si>
    <t>Obligatorio accidente transito</t>
  </si>
  <si>
    <t>51309501</t>
  </si>
  <si>
    <t>Infidelidad y riesgos finan</t>
  </si>
  <si>
    <t>51309502</t>
  </si>
  <si>
    <t>Todo riesgo</t>
  </si>
  <si>
    <t>51309504</t>
  </si>
  <si>
    <t>Riesgos profesionales estudian</t>
  </si>
  <si>
    <t>Total SEGUROS</t>
  </si>
  <si>
    <t>5135</t>
  </si>
  <si>
    <t>51350501</t>
  </si>
  <si>
    <t>Aseo</t>
  </si>
  <si>
    <t>51350502</t>
  </si>
  <si>
    <t>Vigilancia</t>
  </si>
  <si>
    <t>51351001</t>
  </si>
  <si>
    <t>Temporales</t>
  </si>
  <si>
    <t>51351501</t>
  </si>
  <si>
    <t>Serv_Asist_Tec_Nal</t>
  </si>
  <si>
    <t>51352001</t>
  </si>
  <si>
    <t>Proces_ electronico de datos</t>
  </si>
  <si>
    <t>51352501</t>
  </si>
  <si>
    <t>Acueducto y alcantarillado</t>
  </si>
  <si>
    <t>51353001</t>
  </si>
  <si>
    <t>Energia electrica</t>
  </si>
  <si>
    <t>51353501</t>
  </si>
  <si>
    <t>Telefono</t>
  </si>
  <si>
    <t>51354001</t>
  </si>
  <si>
    <t>Correo, portes y telegramas</t>
  </si>
  <si>
    <t>51355001</t>
  </si>
  <si>
    <t>Transporte, fletes y acarreos</t>
  </si>
  <si>
    <t>51355501</t>
  </si>
  <si>
    <t>Gas</t>
  </si>
  <si>
    <t>51356001</t>
  </si>
  <si>
    <t>Publicidad pregrado</t>
  </si>
  <si>
    <t>51356002</t>
  </si>
  <si>
    <t>Publicidad posgrado</t>
  </si>
  <si>
    <t>51356003</t>
  </si>
  <si>
    <t>Publicidad institucional</t>
  </si>
  <si>
    <t>51356004</t>
  </si>
  <si>
    <t>Publicidad educacion continua</t>
  </si>
  <si>
    <t>51359501</t>
  </si>
  <si>
    <t>Trans_datos-internet y redes</t>
  </si>
  <si>
    <t>51359502</t>
  </si>
  <si>
    <t>Administracion bodegas</t>
  </si>
  <si>
    <t>51359503</t>
  </si>
  <si>
    <t>Servicios de mesero</t>
  </si>
  <si>
    <t>51359506</t>
  </si>
  <si>
    <t>Fotografias y videos</t>
  </si>
  <si>
    <t>51359507</t>
  </si>
  <si>
    <t>Montaje stands, manejo de even</t>
  </si>
  <si>
    <t>51359508</t>
  </si>
  <si>
    <t>Restauracion libros biblioteca</t>
  </si>
  <si>
    <t>51359509</t>
  </si>
  <si>
    <t>Arbitrajes deportivos</t>
  </si>
  <si>
    <t>51359510</t>
  </si>
  <si>
    <t>Guia expojaveriana</t>
  </si>
  <si>
    <t>51359512</t>
  </si>
  <si>
    <t>Servicio de Call Center</t>
  </si>
  <si>
    <t>51359513</t>
  </si>
  <si>
    <t>Empaste y argollado</t>
  </si>
  <si>
    <t>51359514</t>
  </si>
  <si>
    <t>Mercadeo y ventas</t>
  </si>
  <si>
    <t>51359515</t>
  </si>
  <si>
    <t>Laboratorios y examenes</t>
  </si>
  <si>
    <t>Total SERVICIOS</t>
  </si>
  <si>
    <t>5140</t>
  </si>
  <si>
    <t>51400501</t>
  </si>
  <si>
    <t>Notariales</t>
  </si>
  <si>
    <t>51401501</t>
  </si>
  <si>
    <t>Tramites y licencias</t>
  </si>
  <si>
    <t>51402001</t>
  </si>
  <si>
    <t>Aduaneros</t>
  </si>
  <si>
    <t>51402501</t>
  </si>
  <si>
    <t>Consulares</t>
  </si>
  <si>
    <t>Total GASTOS LEGALES</t>
  </si>
  <si>
    <t>5145</t>
  </si>
  <si>
    <t>51451001</t>
  </si>
  <si>
    <t>51451501</t>
  </si>
  <si>
    <t>51452001</t>
  </si>
  <si>
    <t>51452501</t>
  </si>
  <si>
    <t>51453001</t>
  </si>
  <si>
    <t>Equipo medico-cientifico</t>
  </si>
  <si>
    <t>51454001</t>
  </si>
  <si>
    <t>51456001</t>
  </si>
  <si>
    <t>Acueductos, plantas y redes</t>
  </si>
  <si>
    <t>51457501</t>
  </si>
  <si>
    <t>Materiales reparac y mantenim</t>
  </si>
  <si>
    <t>Total MANTENIMIENTO Y REPARACIONES</t>
  </si>
  <si>
    <t>5150</t>
  </si>
  <si>
    <t>ADECUACIÓN E INSTALACIÓN</t>
  </si>
  <si>
    <t>51500501</t>
  </si>
  <si>
    <t>Instalaciones eléctricas</t>
  </si>
  <si>
    <t>51501001</t>
  </si>
  <si>
    <t>Arreglos ornamentales</t>
  </si>
  <si>
    <t>51501501</t>
  </si>
  <si>
    <t>Reparaciones locativas</t>
  </si>
  <si>
    <t>Total ADECUACIÓN E INSTALACIÓN</t>
  </si>
  <si>
    <t>5155</t>
  </si>
  <si>
    <t>51550501</t>
  </si>
  <si>
    <t>Alojamiento y manutencion</t>
  </si>
  <si>
    <t>51551001</t>
  </si>
  <si>
    <t>Pasajes fluviales y/o maritimo</t>
  </si>
  <si>
    <t>51551501</t>
  </si>
  <si>
    <t>Pasajes aereos</t>
  </si>
  <si>
    <t>51552001</t>
  </si>
  <si>
    <t>Pasajes terrestres</t>
  </si>
  <si>
    <t>Total GASTOS DE VIAJE</t>
  </si>
  <si>
    <t>5160</t>
  </si>
  <si>
    <t>516096</t>
  </si>
  <si>
    <t>Depreciaciones</t>
  </si>
  <si>
    <t>Total DEPRECIACIONES</t>
  </si>
  <si>
    <t>5195</t>
  </si>
  <si>
    <t>51950501</t>
  </si>
  <si>
    <t>Comisiones</t>
  </si>
  <si>
    <t>51951001</t>
  </si>
  <si>
    <t>Libros,suscrip_period y revist</t>
  </si>
  <si>
    <t>51952001</t>
  </si>
  <si>
    <t>Gastos repres_ y relac_ Pub</t>
  </si>
  <si>
    <t>51952501</t>
  </si>
  <si>
    <t>Elementos de aseo</t>
  </si>
  <si>
    <t>51952502</t>
  </si>
  <si>
    <t>Elementos de cafeteria</t>
  </si>
  <si>
    <t>51953001</t>
  </si>
  <si>
    <t>utiles y dotacion de oficina</t>
  </si>
  <si>
    <t>51953002</t>
  </si>
  <si>
    <t>Papeleria</t>
  </si>
  <si>
    <t>51953003</t>
  </si>
  <si>
    <t>Fotocopias</t>
  </si>
  <si>
    <t>51953004</t>
  </si>
  <si>
    <t>Elem_ Eq_ impresion y proyecc</t>
  </si>
  <si>
    <t>51953501</t>
  </si>
  <si>
    <t>Combustibles y lubricantes</t>
  </si>
  <si>
    <t>51954001</t>
  </si>
  <si>
    <t>Envases y empaques</t>
  </si>
  <si>
    <t>51954501</t>
  </si>
  <si>
    <t>Taxis y buses</t>
  </si>
  <si>
    <t>51955001</t>
  </si>
  <si>
    <t>Estampillas</t>
  </si>
  <si>
    <t>51956001</t>
  </si>
  <si>
    <t>Restaurante</t>
  </si>
  <si>
    <t>51956501</t>
  </si>
  <si>
    <t>Parqueaderos</t>
  </si>
  <si>
    <t>51957001</t>
  </si>
  <si>
    <t>Indemn_ por daños a terceros</t>
  </si>
  <si>
    <t>5195950101</t>
  </si>
  <si>
    <t>Beca Universidad Javeriana</t>
  </si>
  <si>
    <t>5195950301</t>
  </si>
  <si>
    <t>Impresion de libros</t>
  </si>
  <si>
    <t>5195950302</t>
  </si>
  <si>
    <t>Impresion de revistas</t>
  </si>
  <si>
    <t>5195950303</t>
  </si>
  <si>
    <t>Folletos y volantes</t>
  </si>
  <si>
    <t>5195950401</t>
  </si>
  <si>
    <t>Apoyo economico a estudiantes</t>
  </si>
  <si>
    <t>5195950403</t>
  </si>
  <si>
    <t>Inscrip. a Seminari Congr Etc</t>
  </si>
  <si>
    <t>5195950405</t>
  </si>
  <si>
    <t>Convenio Educativo</t>
  </si>
  <si>
    <t>5195950501</t>
  </si>
  <si>
    <t>Materiales y sum_dependencias</t>
  </si>
  <si>
    <t>5195950502</t>
  </si>
  <si>
    <t>Material ensenanza para estud</t>
  </si>
  <si>
    <t>5195950503</t>
  </si>
  <si>
    <t>Reactivos quim_y elem_de labor</t>
  </si>
  <si>
    <t>5195950601</t>
  </si>
  <si>
    <t>Implementos deportivos</t>
  </si>
  <si>
    <t>5195950701</t>
  </si>
  <si>
    <t>Gastos de Capilla</t>
  </si>
  <si>
    <t>5195950702</t>
  </si>
  <si>
    <t>Eventos y celeb_(fin de año)</t>
  </si>
  <si>
    <t>5195950703</t>
  </si>
  <si>
    <t>Elaboracion Obras de Arte</t>
  </si>
  <si>
    <t>5195950704</t>
  </si>
  <si>
    <t>Premios</t>
  </si>
  <si>
    <t>519595080</t>
  </si>
  <si>
    <t>PROYECTOS Y EVENTOS</t>
  </si>
  <si>
    <t>5195950801</t>
  </si>
  <si>
    <t>Licencias</t>
  </si>
  <si>
    <t>5195950802</t>
  </si>
  <si>
    <t>Programas para computador</t>
  </si>
  <si>
    <t>519595081</t>
  </si>
  <si>
    <t>COSTOS DE DIPLOMADOS</t>
  </si>
  <si>
    <t>519595082</t>
  </si>
  <si>
    <t>COSTOS PROYECTOS CONSULTORIA</t>
  </si>
  <si>
    <t>Total DIVERSOS</t>
  </si>
  <si>
    <t>5199</t>
  </si>
  <si>
    <t>51991001</t>
  </si>
  <si>
    <t>51991003</t>
  </si>
  <si>
    <t>Total PROVISIONES</t>
  </si>
  <si>
    <t>5305</t>
  </si>
  <si>
    <t>53050501</t>
  </si>
  <si>
    <t>Gastos bancarios</t>
  </si>
  <si>
    <t>53051501</t>
  </si>
  <si>
    <t>Cheques y chequeras</t>
  </si>
  <si>
    <t>53051502</t>
  </si>
  <si>
    <t>Consignacion nacional</t>
  </si>
  <si>
    <t>53051503</t>
  </si>
  <si>
    <t>Tarjetas de credito</t>
  </si>
  <si>
    <t>53051505</t>
  </si>
  <si>
    <t>Traslado de fondos</t>
  </si>
  <si>
    <t>53052001</t>
  </si>
  <si>
    <t>Intereses</t>
  </si>
  <si>
    <t>Total GASTOS FINANCIEROS</t>
  </si>
  <si>
    <t>5315</t>
  </si>
  <si>
    <t>53151501</t>
  </si>
  <si>
    <t>Costos y gastos ejercicios ant</t>
  </si>
  <si>
    <t>53151503</t>
  </si>
  <si>
    <t>Gastos ant_ Cartera</t>
  </si>
  <si>
    <t>Total GASTOS EXTRAORDINARIOS</t>
  </si>
  <si>
    <t>53109501</t>
  </si>
  <si>
    <t>Inventario Tienda</t>
  </si>
  <si>
    <t>Total PERDIDA VENTA Y RETIRO BIENES</t>
  </si>
  <si>
    <t>Total 5</t>
  </si>
  <si>
    <t>6</t>
  </si>
  <si>
    <t>6160</t>
  </si>
  <si>
    <t>#N/A</t>
  </si>
  <si>
    <t>616095</t>
  </si>
  <si>
    <t>Inventario Tienda Javeriana</t>
  </si>
  <si>
    <t>Total #N/A</t>
  </si>
  <si>
    <t>Total 6</t>
  </si>
  <si>
    <t>1508</t>
  </si>
  <si>
    <t>CONSTRUCCIONES EN CURSO</t>
  </si>
  <si>
    <t>15080501</t>
  </si>
  <si>
    <t>Total 1508</t>
  </si>
  <si>
    <t>1520</t>
  </si>
  <si>
    <t>MAQUINARIA Y EQUIPO</t>
  </si>
  <si>
    <t>15200501</t>
  </si>
  <si>
    <t>Total 1520</t>
  </si>
  <si>
    <t>1524</t>
  </si>
  <si>
    <t>EQUIPO DE OFICINA</t>
  </si>
  <si>
    <t>15240501</t>
  </si>
  <si>
    <t>Muebles y enseres</t>
  </si>
  <si>
    <t>Total 1524</t>
  </si>
  <si>
    <t>1528</t>
  </si>
  <si>
    <t>EQUIPO COMPUTACION Y COMUNICAC</t>
  </si>
  <si>
    <t>15280501</t>
  </si>
  <si>
    <t>Equipos procesamiento de datos</t>
  </si>
  <si>
    <t>Total 1528</t>
  </si>
  <si>
    <t>1512</t>
  </si>
  <si>
    <t>MONTAJE MAQUINARIA Y EQUIPOS</t>
  </si>
  <si>
    <t>15121501</t>
  </si>
  <si>
    <t>Total 1512</t>
  </si>
  <si>
    <t>FACULTAD DE HUMANIDADES Y CIENCIAS SOCIALES</t>
  </si>
  <si>
    <t>FACULTAD DE CIENCIAS DE LA SALUD</t>
  </si>
  <si>
    <t xml:space="preserve">ESP. GERENCIA SOCIAL </t>
  </si>
  <si>
    <t>ESP. EN FINANZAS</t>
  </si>
  <si>
    <t>ESP. EN GESTIÓN TRIBUTARIA</t>
  </si>
  <si>
    <t>ESP. ADMINISTRACIÓN EN SALUD</t>
  </si>
  <si>
    <t>ESP.  CONTABILIDAD FINANCIERA INTERNACIONAL</t>
  </si>
  <si>
    <t>ESP. EN NEGOCIOS INTERNACIONALES</t>
  </si>
  <si>
    <t>MAESTRÍA EN ADMINISTRACIÓN DE EMPRESAS</t>
  </si>
  <si>
    <t>MAESTRÍA EN ECONOMÍA *</t>
  </si>
  <si>
    <t>ESP. SIST. DE INGENIERÍA</t>
  </si>
  <si>
    <t>ESP. GERENCIA DE CONSTRUCCIÓN</t>
  </si>
  <si>
    <t>ESP. LOGÍSTICA INTEGRAL</t>
  </si>
  <si>
    <t>ESP. EN INGENIERÍA DE LA CALIDAD</t>
  </si>
  <si>
    <t>MAESTRÍA EN INGENIERÍA</t>
  </si>
  <si>
    <t>MAESTRIA EN INGENIERIA CIVIL</t>
  </si>
  <si>
    <t>DOCTORADO EN INGENIERIA</t>
  </si>
  <si>
    <t>ESP. EN CULTURA DE PAZ. DIH</t>
  </si>
  <si>
    <t>ESP. EN DERECHO COMERCIAL</t>
  </si>
  <si>
    <t>ESP. EN PROCESOS HUMANOS Y DESARROLLO ORG.</t>
  </si>
  <si>
    <t>ESP. NEUROPSICOLOGÍA INFANTIL</t>
  </si>
  <si>
    <t>ESP. EN SEGURIDAD SOCIAL</t>
  </si>
  <si>
    <t>MAESTRÍA EN FAMILIA</t>
  </si>
  <si>
    <t>MAESTRÍA EN DERECHOS HUMANOS</t>
  </si>
  <si>
    <t>MAESTRIA EN DERECHO EMPRESARIAL</t>
  </si>
  <si>
    <t xml:space="preserve">OTROS CONCEPTOS </t>
  </si>
  <si>
    <t>Variacion %</t>
  </si>
  <si>
    <t>EXÁMENES DE VALIDACIÓN</t>
  </si>
  <si>
    <t>SUPLETORIOS PARCIALES Y FINALES</t>
  </si>
  <si>
    <t>CERTIFICADOS DE ESTUDIOS</t>
  </si>
  <si>
    <t>CERTIFICADOS DE NOTAS</t>
  </si>
  <si>
    <t>CERTIFICADOS DE CONTENIDOS</t>
  </si>
  <si>
    <t>CERTIFICADOS FINANCIEROS</t>
  </si>
  <si>
    <t>CERTIFICADOS LABORALES</t>
  </si>
  <si>
    <t>DERECHOS DE GRADO</t>
  </si>
  <si>
    <t>REPOSICIÓN DE CARNÉ PARA ESTUDIANTES</t>
  </si>
  <si>
    <t>MULTAS BIBLIOTECA, AUDIOV. Y LAB.</t>
  </si>
  <si>
    <t>MULTA LIBROS DE RESERVA</t>
  </si>
  <si>
    <t>HOJAS DE CANCELACIÓN DE ASIGNATURAS</t>
  </si>
  <si>
    <t>REVISIÓN DE EXÁMENES PREGRADO</t>
  </si>
  <si>
    <t>ACTAS DE GRADO (COPIA)</t>
  </si>
  <si>
    <t>INSCRIPCIÓN</t>
  </si>
  <si>
    <t>DIPLOMA EN ESPAÑOL (COPIA)</t>
  </si>
  <si>
    <t>REPOSICIÓN DE CARNÉ PARA EMPLEADOS</t>
  </si>
  <si>
    <t>Acompañamiento de los proyectos incluidos en el proceso de regionalización de la compañía de Jesús</t>
  </si>
  <si>
    <t>Auxilio de matrícula de hijos de profesores y empleados administrativos de tiempo completo</t>
  </si>
  <si>
    <t>Programas de fortalecimiento de dimensiones organizacionales de roll y técnicas.</t>
  </si>
  <si>
    <t>Oferta de experiencias de espiritualidad (travesía de Javier + retiros espirituales)</t>
  </si>
  <si>
    <t>Programa de formación Proceso Enseñanza - Aprendizaje, Producción intelectual, Competencias y Tecnologías de la información.</t>
  </si>
  <si>
    <t>Aspectos salariales (Nivelación salarial profesores y colaboradores)</t>
  </si>
  <si>
    <t>Nuevo Edificio de Imbanáco</t>
  </si>
  <si>
    <t>Nuevo Edificio de Laboratorios</t>
  </si>
  <si>
    <t>Remodelación Edificio Administrativo</t>
  </si>
  <si>
    <t xml:space="preserve">Movilidad Académica estudiantes Negocios Internacionales </t>
  </si>
  <si>
    <t>Autoevaluación de Programas</t>
  </si>
  <si>
    <t>Inversión en activos</t>
  </si>
  <si>
    <t>Maquinaria y Equipo</t>
  </si>
  <si>
    <t>Programa de Becas</t>
  </si>
  <si>
    <t>Gastos Operativos</t>
  </si>
  <si>
    <t>Pontificia Universidad Javeriana</t>
  </si>
  <si>
    <t>Contenido</t>
  </si>
  <si>
    <t>Incremento en valores de matrícula y demás derechos pecuniarios - Anexo Seccional Cali</t>
  </si>
  <si>
    <t>PONTIFICIA UNIVERSIDAD JAVERIANA  - SECCIONAL CALI</t>
  </si>
  <si>
    <t>PONTIFICIA UNIVERSIDAD JAVERIANA - SECCIONAL CALI</t>
  </si>
  <si>
    <t>Volver al menú</t>
  </si>
  <si>
    <t>Proyectos 2017</t>
  </si>
  <si>
    <t>Remodelación biblioteca</t>
  </si>
  <si>
    <t>Repotenciación acueducto</t>
  </si>
  <si>
    <t>Remodelación baños Edificio Almendros</t>
  </si>
  <si>
    <t>Cambios tecnológicos en sistemas de iluminación LED y colocación de paneles solares</t>
  </si>
  <si>
    <t>Automatización de aulas de clase.</t>
  </si>
  <si>
    <t>Data Centro (Cali)</t>
  </si>
  <si>
    <t>Renovación Tecnológica de la Red LAN, Servidores Físicos y la cuarta etapa de la Red Inalámbrica</t>
  </si>
  <si>
    <t>Virtualización de Escritorios</t>
  </si>
  <si>
    <t xml:space="preserve">Equipos de cómputo para estudiantes, docentes y administrativos </t>
  </si>
  <si>
    <t xml:space="preserve">Renovación de los esquemas de licenciamiento de software institucional. </t>
  </si>
  <si>
    <t>Integración y el desarrollo de nuevas funcionalidades de los sistemas de información de la Universidad</t>
  </si>
  <si>
    <t>Fortalecimiento de la infraestructura tecnológica propia que soporta los sistemas de información académicos y administrativos</t>
  </si>
  <si>
    <t>Apoyo con un descuento del 50% en la matrícula a los mejores estudiantes que se presentan al programa SAI (semestre académico de intercambio)</t>
  </si>
  <si>
    <t>Movilidad internacional entrante estudiantes de pregrado</t>
  </si>
  <si>
    <t>Programa de Inmersión en ingles a directivos</t>
  </si>
  <si>
    <t>Movilidad internacional de estudiantes en convenio con ASCUN</t>
  </si>
  <si>
    <t>Apoyo a la investigación, la actividad de los grupos de investigación, la consecución de recursos externos, la articulación entre la investigación y la docencia, y la formación de jóvenes investigadores.</t>
  </si>
  <si>
    <t>Convocatoria interna de proyectos de innovación.</t>
  </si>
  <si>
    <t>Publicación de la revista Pesquisa y apoyo a la participación en eventos científicos</t>
  </si>
  <si>
    <t>Proceso para acreditación internacional AACSB</t>
  </si>
  <si>
    <t>Proceso para acreditación internacional ABET</t>
  </si>
  <si>
    <t>proceso de reflexión curricular de 26 programas de posgrado</t>
  </si>
  <si>
    <t>Definición del Catálogo Universal de Asignaturas, que contempla asignaturas tanto de pregrado como de posgrado</t>
  </si>
  <si>
    <t>Culminación de la Planeación Universitaria 2012-2021</t>
  </si>
  <si>
    <t>Propuestas contempladas en el ciclo de Planeación.</t>
  </si>
  <si>
    <t>Financiación de proyectos de innovación conjuntos con otras universidades</t>
  </si>
  <si>
    <t>Implementación de los cursos y diplomados virtuales  de educación continua</t>
  </si>
  <si>
    <t>Contrato con la organización Edx para cursos virtuales masivos en línea (MOOCs)</t>
  </si>
  <si>
    <t>Valor Matrícula 2016</t>
  </si>
  <si>
    <t>Valor Matrícula 2017</t>
  </si>
  <si>
    <t>Proyección Estudiantes Matriculados 2017-1</t>
  </si>
  <si>
    <t>Ingresos proyectados 2017-1</t>
  </si>
  <si>
    <t>Proyección Estudiantes Matriculados 2017-2</t>
  </si>
  <si>
    <t>Ingresos proyectados 2017-2</t>
  </si>
  <si>
    <t>FACULTAD DE INGENIERIA</t>
  </si>
  <si>
    <t>INGENIERÍA INDUSTRIAL Sem. 1</t>
  </si>
  <si>
    <t>INGENIERÍA INDUSTRIAL Sem. 2 a 10</t>
  </si>
  <si>
    <t>INGENIERÍA CIVIL Sem. 1</t>
  </si>
  <si>
    <t>INGENIERÍA CIVIL Sem. 2 a 10</t>
  </si>
  <si>
    <t>INGENIERÍA ELECTRÓNICA Sem. 1</t>
  </si>
  <si>
    <t>INGENIERÍA ELECTRÓNICA Sem. 2 a 10</t>
  </si>
  <si>
    <t>INGENIERÍA DE SISTEMAS Sem. 1</t>
  </si>
  <si>
    <t>INGENIERÍA DE SISTEMAS Sem. 2 a 10</t>
  </si>
  <si>
    <t>MATEMÁTICAS APLICADAS Sem. 1 a 10</t>
  </si>
  <si>
    <t>BIOLOGÍA Sem. 1 a 10</t>
  </si>
  <si>
    <t>FACULTAD DE CIENCIAS ECONOMICAS Y ADMINISTRATIVAS</t>
  </si>
  <si>
    <t>CONTADURÍA   (N) Sem. 1</t>
  </si>
  <si>
    <t>CONTADURÍA   (N) Sem. 2 a 11</t>
  </si>
  <si>
    <t>CONTADURÍA (D) Sem. 1</t>
  </si>
  <si>
    <t>CONTADURÍA (D) Sem. 2 a 9</t>
  </si>
  <si>
    <t>ADMINISTRACIÓN DE EMPRESAS (D) Sem. 1</t>
  </si>
  <si>
    <t>ADMINISTRACIÓN DE EMPRESAS (D) Sem. 2 a 3</t>
  </si>
  <si>
    <t>ADMINISTRACIÓN DE EMPRESAS (D) Sem. 4 a 10</t>
  </si>
  <si>
    <t>ECONOMÍA Sem. 1</t>
  </si>
  <si>
    <t>ECONOMÍA Sem. 2 a 3</t>
  </si>
  <si>
    <t>ECONOMÍA Sem. 4 a 10</t>
  </si>
  <si>
    <t>ADMINISTRACIÓN DE EMPRESAS (N) Sem. 1</t>
  </si>
  <si>
    <t>ADMINISTRACIÓN DE EMPRESAS (N) Sem. 2 a 3</t>
  </si>
  <si>
    <t>ADMINISTRACIÓN DE EMPRESAS (N) Sem. 4 a 10</t>
  </si>
  <si>
    <t>NEGOCIOS INTERNACIONALES Sem. 1 a 3</t>
  </si>
  <si>
    <t>NEGOCIOS INTERNACIONALES Sem. 4 a 10</t>
  </si>
  <si>
    <t>PSICOLOGÍA Sem. 1</t>
  </si>
  <si>
    <t>PSICOLOGÍA Sem. 2 a 10</t>
  </si>
  <si>
    <t>DERECHO Sem. 1</t>
  </si>
  <si>
    <t>DERECHO Sem. 2 a 3</t>
  </si>
  <si>
    <t>DERECHO Sem. 4 a 10</t>
  </si>
  <si>
    <t>CIENCIAS POLÍTICAS Sem. 1 a 10</t>
  </si>
  <si>
    <t>COMUNICACIÓN  Sem. 1 a 10</t>
  </si>
  <si>
    <t>DISEÑO DE COMUNICACIÓN VISUAL Sem. 1 a 10</t>
  </si>
  <si>
    <t>ARTES VISUALES Sem. 1 a 10</t>
  </si>
  <si>
    <t>FILOSOFÍA Sem. 1 a 10</t>
  </si>
  <si>
    <t>ARQUITECTURA Sem. 1</t>
  </si>
  <si>
    <t>ARQUITECTURA Sem. 2 a 9</t>
  </si>
  <si>
    <t>MEDICINA Sem. 1 a 3</t>
  </si>
  <si>
    <t>MEDICINA Sem. 4 a 12</t>
  </si>
  <si>
    <t>ESP. SIST. DE ING. ENF. INFORMAT.</t>
  </si>
  <si>
    <t>ESP. EN INGENIERÍA DE SOFTWARE</t>
  </si>
  <si>
    <t>ESP. EN USO EFICIENTE ENERGÍA ELÉCTRICA</t>
  </si>
  <si>
    <t>MAESTRIA EN PSICOLOGIA DE LA SALUD</t>
  </si>
  <si>
    <t>MAESTRÍA EN EDUCACIÓN</t>
  </si>
  <si>
    <t>Maestría en Asesoría Familiar (Virtual) COP</t>
  </si>
  <si>
    <t xml:space="preserve">Otros Conceptos 2016-2017 </t>
  </si>
  <si>
    <t>Tarifa 2017</t>
  </si>
  <si>
    <t>Valor de los proyectos 2017</t>
  </si>
  <si>
    <t>Presupuesto aprobado 2017</t>
  </si>
  <si>
    <t>Recursos para inversiones 2017</t>
  </si>
  <si>
    <t>Otros conceptos 2016-2017</t>
  </si>
  <si>
    <t>PREPARATORIOS CARRERA DE DERECHO</t>
  </si>
  <si>
    <t>PRESUPUESTO APROBADO 2017</t>
  </si>
  <si>
    <t>RECURSOS PARA INVERSIONES 2017</t>
  </si>
  <si>
    <t>41600506</t>
  </si>
  <si>
    <t>Seminarios Congresos y Conferencias</t>
  </si>
  <si>
    <t>4160950103</t>
  </si>
  <si>
    <t>Actividades  de Pastoral</t>
  </si>
  <si>
    <t>51051801</t>
  </si>
  <si>
    <t>510507</t>
  </si>
  <si>
    <t>51103001</t>
  </si>
  <si>
    <t>Asesoria financiera</t>
  </si>
  <si>
    <t>51103502</t>
  </si>
  <si>
    <t>Pagos al exterior</t>
  </si>
  <si>
    <t>51359511</t>
  </si>
  <si>
    <t>Coord salidas de campo-museos</t>
  </si>
  <si>
    <t>5195950603</t>
  </si>
  <si>
    <t>Inscripcion eventos deportivos</t>
  </si>
  <si>
    <t>51959580</t>
  </si>
  <si>
    <t>Gastos Admon Proy Docencia</t>
  </si>
  <si>
    <t>51991002</t>
  </si>
  <si>
    <t>4210050310</t>
  </si>
  <si>
    <t>Intereres Cartera discrecional</t>
  </si>
  <si>
    <t>4210050308</t>
  </si>
  <si>
    <t>Inter_ Fideicomisos de invers</t>
  </si>
  <si>
    <t>4210050314</t>
  </si>
  <si>
    <t>Rendimientos Portafolio Cali</t>
  </si>
  <si>
    <t>53052501</t>
  </si>
  <si>
    <t>Valores de matrícula 2016-2017</t>
  </si>
  <si>
    <t>Valores de matrícula 2016 - 2017</t>
  </si>
  <si>
    <t>Con IPC</t>
  </si>
  <si>
    <t>Total ingresos por matricula 2016</t>
  </si>
  <si>
    <t>% Segunda Fecha de Pago</t>
  </si>
  <si>
    <t>Valor Segunda Fecha de Pago</t>
  </si>
  <si>
    <t>% Tercera Fecha de Pago</t>
  </si>
  <si>
    <t>Valor Tercera Fecha de Pago</t>
  </si>
  <si>
    <t>Total Ingresos proyectados por matrículas 2017</t>
  </si>
  <si>
    <t>Ingresos sin incremento Primer Periodo</t>
  </si>
  <si>
    <t>Mayor (Menor) valor Primer Periodo</t>
  </si>
  <si>
    <t>Ingresos sin incremento Segundo Periodo</t>
  </si>
  <si>
    <t>Mayor (Menor) valor Segundo Periodo</t>
  </si>
  <si>
    <t>Total mayor (menor) valor al IPC</t>
  </si>
  <si>
    <t>PREGRADO</t>
  </si>
  <si>
    <t>TOTAL PREGRADO</t>
  </si>
  <si>
    <t>-</t>
  </si>
  <si>
    <t>% PROMEDIO DE INCREMENTO DE MATRÍCULAS PREGRADO</t>
  </si>
  <si>
    <t>POSGRADO</t>
  </si>
  <si>
    <t>TOTAL POSGRADO</t>
  </si>
  <si>
    <t>TOTAL PONTIFICIA UNIVERSIDAD JAVERIANA</t>
  </si>
  <si>
    <t>% PROMEDIO DE INCREMENTO DE MATRÍCULAS PUJ SECCIONAL CALI</t>
  </si>
  <si>
    <t># de Creditos</t>
  </si>
  <si>
    <t>MAESTRÍA EN CIENCIAS ECONÓMICAS Y DE GESTIÓN</t>
  </si>
  <si>
    <t>DOCTORADO EN CIENCIAS ECONÓMICAS</t>
  </si>
  <si>
    <t>% PROMEDIO DE INCREMENTO DE MATRÍCULAS POSGRADO</t>
  </si>
  <si>
    <t>NUTRICIÓN Y DIETÉTICA Sem. 1</t>
  </si>
  <si>
    <t>MAESTRÍA EN SALUD PÚBLICA</t>
  </si>
  <si>
    <t>MAESTRÍA EN INGENIERÍA DE SOFTWARE</t>
  </si>
  <si>
    <t>MAESTRÍA EN ADMINISTRACIÓN DE EMPRESAS PASTO</t>
  </si>
  <si>
    <t>MAESTRÍA EN ADMON. DE EMPRESAS PEREIRA (3a cohorte)</t>
  </si>
  <si>
    <t>MAESTRÍA EN ADMON. DE EMPRESAS PEREIRA (2a cohorte)</t>
  </si>
  <si>
    <t>MAESTRÍA EN ADMON. DE EMPRESAS PEREIRA (1a cohorte)</t>
  </si>
  <si>
    <t>MAESTRÍA EN FINANZAS</t>
  </si>
  <si>
    <t>MAESTRÍA EN MERCADEO</t>
  </si>
  <si>
    <t>MAESTRíA EN ADMINISTRACIÓN DE EMPRESAS Barranquilla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</si>
</sst>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&quot;$&quot;#,##0.0"/>
    <numFmt numFmtId="168" formatCode="_(* #,##0_);_(* \(#,##0\);_(* &quot;-&quot;??_);_(@_)"/>
    <numFmt numFmtId="169" formatCode="_-&quot;$&quot;* #,##0_-;\-&quot;$&quot;* #,##0_-;_-&quot;$&quot;* &quot;-&quot;??_-;_-@_-"/>
    <numFmt numFmtId="170" formatCode="0.0%"/>
    <numFmt numFmtId="171" formatCode="&quot;$&quot;#,##0"/>
    <numFmt numFmtId="172" formatCode="&quot;$&quot;\ #,##0.0"/>
    <numFmt numFmtId="173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Verdana"/>
      <family val="2"/>
    </font>
    <font>
      <b/>
      <sz val="16"/>
      <color rgb="FF0062A1"/>
      <name val="Verdana"/>
      <family val="2"/>
    </font>
    <font>
      <sz val="14"/>
      <color rgb="FF0062A1"/>
      <name val="Verdana"/>
      <family val="2"/>
    </font>
    <font>
      <b/>
      <sz val="11"/>
      <color theme="0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  <font>
      <b/>
      <sz val="7"/>
      <name val="Arial"/>
      <family val="2"/>
    </font>
    <font>
      <b/>
      <sz val="12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  <scheme val="minor"/>
    </font>
    <font>
      <b/>
      <u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3" fillId="0" borderId="0"/>
    <xf numFmtId="166" fontId="13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8" borderId="0">
      <alignment horizontal="left" vertical="center" indent="1"/>
    </xf>
    <xf numFmtId="0" fontId="22" fillId="0" borderId="0" applyNumberFormat="0" applyFill="0" applyBorder="0" applyAlignment="0" applyProtection="0"/>
    <xf numFmtId="165" fontId="5" fillId="0" borderId="0" applyFont="0" applyFill="0" applyBorder="0" applyAlignment="0" applyProtection="0"/>
  </cellStyleXfs>
  <cellXfs count="262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6" fillId="0" borderId="0" xfId="2"/>
    <xf numFmtId="168" fontId="0" fillId="0" borderId="0" xfId="1" applyNumberFormat="1" applyFont="1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0" fillId="3" borderId="0" xfId="0" applyFill="1" applyBorder="1"/>
    <xf numFmtId="3" fontId="0" fillId="3" borderId="0" xfId="0" applyNumberFormat="1" applyFill="1" applyBorder="1"/>
    <xf numFmtId="0" fontId="0" fillId="5" borderId="0" xfId="0" applyFill="1" applyBorder="1"/>
    <xf numFmtId="3" fontId="0" fillId="5" borderId="0" xfId="0" applyNumberFormat="1" applyFill="1" applyBorder="1"/>
    <xf numFmtId="0" fontId="0" fillId="0" borderId="24" xfId="0" applyBorder="1"/>
    <xf numFmtId="0" fontId="0" fillId="5" borderId="24" xfId="0" applyFill="1" applyBorder="1"/>
    <xf numFmtId="0" fontId="0" fillId="5" borderId="30" xfId="0" applyFill="1" applyBorder="1"/>
    <xf numFmtId="0" fontId="0" fillId="0" borderId="28" xfId="0" applyBorder="1"/>
    <xf numFmtId="0" fontId="0" fillId="5" borderId="28" xfId="0" applyFill="1" applyBorder="1"/>
    <xf numFmtId="0" fontId="0" fillId="5" borderId="22" xfId="0" applyFill="1" applyBorder="1"/>
    <xf numFmtId="0" fontId="0" fillId="3" borderId="28" xfId="0" applyFill="1" applyBorder="1"/>
    <xf numFmtId="0" fontId="16" fillId="4" borderId="31" xfId="0" applyFont="1" applyFill="1" applyBorder="1" applyAlignment="1">
      <alignment horizontal="center"/>
    </xf>
    <xf numFmtId="0" fontId="16" fillId="4" borderId="32" xfId="0" applyFont="1" applyFill="1" applyBorder="1" applyAlignment="1">
      <alignment horizontal="center"/>
    </xf>
    <xf numFmtId="0" fontId="16" fillId="4" borderId="33" xfId="0" applyFont="1" applyFill="1" applyBorder="1" applyAlignment="1">
      <alignment horizontal="center"/>
    </xf>
    <xf numFmtId="0" fontId="0" fillId="5" borderId="34" xfId="0" applyFill="1" applyBorder="1"/>
    <xf numFmtId="3" fontId="0" fillId="5" borderId="34" xfId="0" applyNumberFormat="1" applyFill="1" applyBorder="1"/>
    <xf numFmtId="0" fontId="16" fillId="0" borderId="33" xfId="0" applyFont="1" applyBorder="1"/>
    <xf numFmtId="3" fontId="16" fillId="0" borderId="33" xfId="0" applyNumberFormat="1" applyFont="1" applyBorder="1"/>
    <xf numFmtId="0" fontId="15" fillId="0" borderId="0" xfId="3" applyFont="1"/>
    <xf numFmtId="0" fontId="13" fillId="0" borderId="0" xfId="8"/>
    <xf numFmtId="10" fontId="13" fillId="0" borderId="0" xfId="8" applyNumberFormat="1"/>
    <xf numFmtId="0" fontId="13" fillId="0" borderId="0" xfId="8" applyFill="1"/>
    <xf numFmtId="10" fontId="13" fillId="0" borderId="0" xfId="8" applyNumberFormat="1" applyFill="1"/>
    <xf numFmtId="0" fontId="14" fillId="0" borderId="0" xfId="3" applyFont="1" applyFill="1" applyBorder="1" applyAlignment="1">
      <alignment horizontal="center"/>
    </xf>
    <xf numFmtId="0" fontId="13" fillId="0" borderId="36" xfId="8" applyBorder="1" applyAlignment="1">
      <alignment wrapText="1"/>
    </xf>
    <xf numFmtId="169" fontId="13" fillId="0" borderId="3" xfId="8" applyNumberFormat="1" applyBorder="1"/>
    <xf numFmtId="10" fontId="13" fillId="0" borderId="37" xfId="7" applyNumberFormat="1" applyBorder="1"/>
    <xf numFmtId="0" fontId="13" fillId="0" borderId="18" xfId="8" applyBorder="1" applyAlignment="1">
      <alignment wrapText="1"/>
    </xf>
    <xf numFmtId="169" fontId="13" fillId="0" borderId="14" xfId="8" applyNumberFormat="1" applyBorder="1"/>
    <xf numFmtId="10" fontId="13" fillId="0" borderId="27" xfId="7" applyNumberFormat="1" applyBorder="1"/>
    <xf numFmtId="0" fontId="13" fillId="0" borderId="19" xfId="8" applyBorder="1" applyAlignment="1">
      <alignment wrapText="1"/>
    </xf>
    <xf numFmtId="169" fontId="13" fillId="0" borderId="4" xfId="8" applyNumberFormat="1" applyBorder="1"/>
    <xf numFmtId="10" fontId="13" fillId="0" borderId="38" xfId="7" applyNumberFormat="1" applyBorder="1"/>
    <xf numFmtId="3" fontId="16" fillId="3" borderId="46" xfId="0" applyNumberFormat="1" applyFont="1" applyFill="1" applyBorder="1"/>
    <xf numFmtId="172" fontId="0" fillId="0" borderId="0" xfId="0" applyNumberFormat="1"/>
    <xf numFmtId="3" fontId="3" fillId="0" borderId="46" xfId="0" applyNumberFormat="1" applyFont="1" applyBorder="1"/>
    <xf numFmtId="0" fontId="18" fillId="2" borderId="0" xfId="0" applyFont="1" applyFill="1" applyBorder="1"/>
    <xf numFmtId="0" fontId="18" fillId="2" borderId="0" xfId="0" applyFont="1" applyFill="1" applyBorder="1" applyAlignment="1"/>
    <xf numFmtId="0" fontId="18" fillId="7" borderId="0" xfId="0" applyFont="1" applyFill="1" applyBorder="1" applyAlignment="1"/>
    <xf numFmtId="0" fontId="19" fillId="2" borderId="0" xfId="0" applyFont="1" applyFill="1" applyBorder="1"/>
    <xf numFmtId="0" fontId="20" fillId="2" borderId="0" xfId="0" applyFont="1" applyFill="1" applyBorder="1"/>
    <xf numFmtId="0" fontId="21" fillId="8" borderId="0" xfId="11">
      <alignment horizontal="left" vertical="center" indent="1"/>
    </xf>
    <xf numFmtId="0" fontId="22" fillId="9" borderId="48" xfId="12" applyFill="1" applyBorder="1" applyAlignment="1">
      <alignment horizontal="left" vertical="center" indent="2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7" fontId="1" fillId="2" borderId="26" xfId="0" applyNumberFormat="1" applyFont="1" applyFill="1" applyBorder="1" applyAlignment="1">
      <alignment horizontal="center" vertical="center"/>
    </xf>
    <xf numFmtId="0" fontId="0" fillId="2" borderId="11" xfId="0" applyFont="1" applyFill="1" applyBorder="1"/>
    <xf numFmtId="0" fontId="17" fillId="2" borderId="21" xfId="0" applyFont="1" applyFill="1" applyBorder="1" applyAlignment="1">
      <alignment vertical="center" wrapText="1"/>
    </xf>
    <xf numFmtId="17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/>
    <xf numFmtId="167" fontId="0" fillId="2" borderId="3" xfId="0" applyNumberFormat="1" applyFont="1" applyFill="1" applyBorder="1" applyAlignment="1">
      <alignment horizontal="center" vertical="center"/>
    </xf>
    <xf numFmtId="0" fontId="0" fillId="2" borderId="13" xfId="0" applyFont="1" applyFill="1" applyBorder="1"/>
    <xf numFmtId="0" fontId="2" fillId="2" borderId="10" xfId="0" applyFont="1" applyFill="1" applyBorder="1" applyAlignment="1">
      <alignment horizontal="justify" vertical="center" wrapText="1"/>
    </xf>
    <xf numFmtId="17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167" fontId="0" fillId="2" borderId="14" xfId="0" applyNumberFormat="1" applyFont="1" applyFill="1" applyBorder="1" applyAlignment="1">
      <alignment horizontal="center" vertical="center"/>
    </xf>
    <xf numFmtId="167" fontId="1" fillId="2" borderId="17" xfId="0" applyNumberFormat="1" applyFont="1" applyFill="1" applyBorder="1" applyAlignment="1">
      <alignment horizontal="center" vertical="center"/>
    </xf>
    <xf numFmtId="17" fontId="7" fillId="2" borderId="30" xfId="0" applyNumberFormat="1" applyFont="1" applyFill="1" applyBorder="1" applyAlignment="1">
      <alignment horizontal="center" vertical="center"/>
    </xf>
    <xf numFmtId="0" fontId="0" fillId="2" borderId="42" xfId="0" applyFont="1" applyFill="1" applyBorder="1"/>
    <xf numFmtId="0" fontId="2" fillId="2" borderId="43" xfId="0" applyFont="1" applyFill="1" applyBorder="1" applyAlignment="1">
      <alignment horizontal="justify" vertical="center" wrapText="1"/>
    </xf>
    <xf numFmtId="17" fontId="7" fillId="2" borderId="24" xfId="0" applyNumberFormat="1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29" xfId="0" applyFont="1" applyFill="1" applyBorder="1"/>
    <xf numFmtId="167" fontId="0" fillId="2" borderId="44" xfId="0" applyNumberFormat="1" applyFont="1" applyFill="1" applyBorder="1" applyAlignment="1">
      <alignment horizontal="center" vertical="center"/>
    </xf>
    <xf numFmtId="167" fontId="1" fillId="2" borderId="7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justify" vertical="center" wrapText="1"/>
    </xf>
    <xf numFmtId="171" fontId="1" fillId="2" borderId="7" xfId="0" applyNumberFormat="1" applyFont="1" applyFill="1" applyBorder="1" applyAlignment="1">
      <alignment horizontal="center" vertical="center"/>
    </xf>
    <xf numFmtId="0" fontId="0" fillId="2" borderId="41" xfId="0" applyFont="1" applyFill="1" applyBorder="1"/>
    <xf numFmtId="0" fontId="0" fillId="2" borderId="30" xfId="0" applyFont="1" applyFill="1" applyBorder="1" applyAlignment="1">
      <alignment horizontal="center" vertical="center"/>
    </xf>
    <xf numFmtId="0" fontId="0" fillId="2" borderId="30" xfId="0" applyFont="1" applyFill="1" applyBorder="1"/>
    <xf numFmtId="167" fontId="0" fillId="2" borderId="40" xfId="0" applyNumberFormat="1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left" vertical="center" wrapText="1"/>
    </xf>
    <xf numFmtId="17" fontId="0" fillId="2" borderId="29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justify" vertical="center" wrapText="1"/>
    </xf>
    <xf numFmtId="0" fontId="2" fillId="2" borderId="34" xfId="0" applyFont="1" applyFill="1" applyBorder="1" applyAlignment="1">
      <alignment horizontal="justify" vertical="center" wrapText="1"/>
    </xf>
    <xf numFmtId="0" fontId="2" fillId="2" borderId="23" xfId="0" applyFont="1" applyFill="1" applyBorder="1" applyAlignment="1">
      <alignment horizontal="justify" vertical="center" wrapText="1"/>
    </xf>
    <xf numFmtId="0" fontId="2" fillId="2" borderId="45" xfId="0" applyFont="1" applyFill="1" applyBorder="1" applyAlignment="1">
      <alignment horizontal="justify" vertical="center" wrapText="1"/>
    </xf>
    <xf numFmtId="17" fontId="7" fillId="2" borderId="29" xfId="0" applyNumberFormat="1" applyFont="1" applyFill="1" applyBorder="1" applyAlignment="1">
      <alignment horizontal="center" vertical="center"/>
    </xf>
    <xf numFmtId="0" fontId="1" fillId="2" borderId="6" xfId="0" applyFont="1" applyFill="1" applyBorder="1"/>
    <xf numFmtId="0" fontId="0" fillId="2" borderId="43" xfId="0" applyFont="1" applyFill="1" applyBorder="1" applyAlignment="1">
      <alignment horizontal="center" vertical="center"/>
    </xf>
    <xf numFmtId="0" fontId="0" fillId="2" borderId="20" xfId="0" applyFont="1" applyFill="1" applyBorder="1"/>
    <xf numFmtId="0" fontId="0" fillId="2" borderId="39" xfId="0" applyFont="1" applyFill="1" applyBorder="1"/>
    <xf numFmtId="167" fontId="4" fillId="2" borderId="39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6" borderId="1" xfId="0" applyFill="1" applyBorder="1"/>
    <xf numFmtId="3" fontId="0" fillId="6" borderId="1" xfId="0" applyNumberFormat="1" applyFill="1" applyBorder="1"/>
    <xf numFmtId="0" fontId="14" fillId="2" borderId="35" xfId="3" applyFont="1" applyFill="1" applyBorder="1" applyAlignment="1">
      <alignment horizontal="center" vertical="center"/>
    </xf>
    <xf numFmtId="0" fontId="22" fillId="0" borderId="0" xfId="12"/>
    <xf numFmtId="0" fontId="0" fillId="2" borderId="47" xfId="0" applyFont="1" applyFill="1" applyBorder="1"/>
    <xf numFmtId="0" fontId="0" fillId="2" borderId="24" xfId="0" applyFont="1" applyFill="1" applyBorder="1"/>
    <xf numFmtId="0" fontId="0" fillId="2" borderId="24" xfId="0" applyFont="1" applyFill="1" applyBorder="1" applyAlignment="1">
      <alignment horizontal="center" vertical="center"/>
    </xf>
    <xf numFmtId="167" fontId="0" fillId="2" borderId="26" xfId="0" applyNumberFormat="1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49" xfId="0" applyFont="1" applyFill="1" applyBorder="1"/>
    <xf numFmtId="10" fontId="13" fillId="0" borderId="38" xfId="7" applyNumberFormat="1" applyBorder="1" applyAlignment="1">
      <alignment horizontal="right"/>
    </xf>
    <xf numFmtId="0" fontId="23" fillId="0" borderId="0" xfId="12" applyFont="1"/>
    <xf numFmtId="0" fontId="23" fillId="0" borderId="0" xfId="12" applyFont="1" applyAlignment="1">
      <alignment horizontal="center" vertical="center"/>
    </xf>
    <xf numFmtId="0" fontId="24" fillId="0" borderId="0" xfId="3" applyFont="1" applyBorder="1"/>
    <xf numFmtId="0" fontId="27" fillId="0" borderId="0" xfId="3" applyFont="1" applyFill="1" applyBorder="1" applyAlignment="1">
      <alignment horizontal="left"/>
    </xf>
    <xf numFmtId="0" fontId="27" fillId="0" borderId="0" xfId="3" applyFont="1" applyFill="1" applyBorder="1" applyAlignment="1">
      <alignment horizontal="center" vertical="center"/>
    </xf>
    <xf numFmtId="173" fontId="28" fillId="0" borderId="0" xfId="1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center"/>
    </xf>
    <xf numFmtId="0" fontId="29" fillId="0" borderId="46" xfId="0" applyFont="1" applyBorder="1" applyAlignment="1">
      <alignment horizontal="center"/>
    </xf>
    <xf numFmtId="0" fontId="30" fillId="2" borderId="5" xfId="3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169" fontId="31" fillId="0" borderId="6" xfId="13" applyNumberFormat="1" applyFont="1" applyFill="1" applyBorder="1" applyAlignment="1">
      <alignment horizontal="center" vertical="center" wrapText="1"/>
    </xf>
    <xf numFmtId="170" fontId="31" fillId="2" borderId="6" xfId="10" applyNumberFormat="1" applyFont="1" applyFill="1" applyBorder="1" applyAlignment="1">
      <alignment horizontal="center" vertical="center" wrapText="1"/>
    </xf>
    <xf numFmtId="170" fontId="31" fillId="0" borderId="6" xfId="10" applyNumberFormat="1" applyFont="1" applyFill="1" applyBorder="1" applyAlignment="1">
      <alignment horizontal="center" vertical="center" wrapText="1"/>
    </xf>
    <xf numFmtId="169" fontId="31" fillId="2" borderId="6" xfId="13" applyNumberFormat="1" applyFont="1" applyFill="1" applyBorder="1" applyAlignment="1">
      <alignment horizontal="center" vertical="center" wrapText="1"/>
    </xf>
    <xf numFmtId="10" fontId="31" fillId="0" borderId="6" xfId="0" applyNumberFormat="1" applyFont="1" applyFill="1" applyBorder="1" applyAlignment="1">
      <alignment horizontal="center" vertical="center"/>
    </xf>
    <xf numFmtId="169" fontId="31" fillId="0" borderId="7" xfId="13" applyNumberFormat="1" applyFont="1" applyFill="1" applyBorder="1" applyAlignment="1">
      <alignment horizontal="center" vertical="center" wrapText="1"/>
    </xf>
    <xf numFmtId="10" fontId="24" fillId="0" borderId="0" xfId="10" applyNumberFormat="1" applyFont="1" applyBorder="1"/>
    <xf numFmtId="0" fontId="29" fillId="10" borderId="8" xfId="0" applyFont="1" applyFill="1" applyBorder="1" applyAlignment="1">
      <alignment vertical="center"/>
    </xf>
    <xf numFmtId="0" fontId="29" fillId="10" borderId="20" xfId="0" applyFont="1" applyFill="1" applyBorder="1" applyAlignment="1">
      <alignment horizontal="center" vertical="center"/>
    </xf>
    <xf numFmtId="0" fontId="29" fillId="10" borderId="20" xfId="0" applyFont="1" applyFill="1" applyBorder="1" applyAlignment="1">
      <alignment vertical="center"/>
    </xf>
    <xf numFmtId="0" fontId="32" fillId="0" borderId="50" xfId="0" applyFont="1" applyFill="1" applyBorder="1"/>
    <xf numFmtId="0" fontId="32" fillId="0" borderId="50" xfId="0" applyFont="1" applyFill="1" applyBorder="1" applyAlignment="1">
      <alignment horizontal="center" vertical="center"/>
    </xf>
    <xf numFmtId="0" fontId="32" fillId="0" borderId="5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171" fontId="33" fillId="0" borderId="0" xfId="0" applyNumberFormat="1" applyFont="1" applyFill="1" applyBorder="1" applyAlignment="1">
      <alignment horizontal="center"/>
    </xf>
    <xf numFmtId="0" fontId="34" fillId="2" borderId="1" xfId="0" applyFont="1" applyFill="1" applyBorder="1"/>
    <xf numFmtId="171" fontId="33" fillId="2" borderId="1" xfId="0" applyNumberFormat="1" applyFont="1" applyFill="1" applyBorder="1" applyAlignment="1">
      <alignment horizontal="center"/>
    </xf>
    <xf numFmtId="9" fontId="33" fillId="2" borderId="1" xfId="10" applyFont="1" applyFill="1" applyBorder="1" applyAlignment="1">
      <alignment horizontal="center"/>
    </xf>
    <xf numFmtId="170" fontId="35" fillId="2" borderId="1" xfId="10" applyNumberFormat="1" applyFont="1" applyFill="1" applyBorder="1" applyAlignment="1">
      <alignment horizontal="center"/>
    </xf>
    <xf numFmtId="171" fontId="35" fillId="2" borderId="1" xfId="13" applyNumberFormat="1" applyFont="1" applyFill="1" applyBorder="1"/>
    <xf numFmtId="3" fontId="33" fillId="0" borderId="1" xfId="0" applyNumberFormat="1" applyFont="1" applyFill="1" applyBorder="1" applyAlignment="1">
      <alignment horizontal="center" vertical="center"/>
    </xf>
    <xf numFmtId="164" fontId="33" fillId="2" borderId="1" xfId="0" applyNumberFormat="1" applyFont="1" applyFill="1" applyBorder="1" applyAlignment="1">
      <alignment vertical="center"/>
    </xf>
    <xf numFmtId="3" fontId="33" fillId="2" borderId="1" xfId="0" applyNumberFormat="1" applyFont="1" applyFill="1" applyBorder="1" applyAlignment="1">
      <alignment horizontal="center" vertical="center"/>
    </xf>
    <xf numFmtId="0" fontId="24" fillId="2" borderId="0" xfId="3" applyFont="1" applyFill="1" applyBorder="1"/>
    <xf numFmtId="165" fontId="24" fillId="0" borderId="0" xfId="13" applyFont="1" applyBorder="1"/>
    <xf numFmtId="171" fontId="24" fillId="0" borderId="0" xfId="3" applyNumberFormat="1" applyFont="1" applyBorder="1"/>
    <xf numFmtId="171" fontId="24" fillId="2" borderId="0" xfId="3" applyNumberFormat="1" applyFont="1" applyFill="1" applyBorder="1"/>
    <xf numFmtId="165" fontId="24" fillId="2" borderId="0" xfId="13" applyFont="1" applyFill="1" applyBorder="1"/>
    <xf numFmtId="0" fontId="33" fillId="0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4" fillId="0" borderId="1" xfId="0" applyFont="1" applyFill="1" applyBorder="1"/>
    <xf numFmtId="171" fontId="33" fillId="0" borderId="1" xfId="0" applyNumberFormat="1" applyFont="1" applyFill="1" applyBorder="1" applyAlignment="1">
      <alignment horizontal="center"/>
    </xf>
    <xf numFmtId="170" fontId="33" fillId="0" borderId="1" xfId="10" applyNumberFormat="1" applyFont="1" applyFill="1" applyBorder="1" applyAlignment="1">
      <alignment horizontal="center"/>
    </xf>
    <xf numFmtId="9" fontId="33" fillId="0" borderId="1" xfId="10" applyFont="1" applyFill="1" applyBorder="1" applyAlignment="1">
      <alignment horizontal="center"/>
    </xf>
    <xf numFmtId="170" fontId="35" fillId="0" borderId="1" xfId="10" applyNumberFormat="1" applyFont="1" applyBorder="1" applyAlignment="1">
      <alignment horizontal="center"/>
    </xf>
    <xf numFmtId="171" fontId="35" fillId="0" borderId="1" xfId="13" applyNumberFormat="1" applyFont="1" applyBorder="1"/>
    <xf numFmtId="0" fontId="34" fillId="0" borderId="1" xfId="0" applyFont="1" applyFill="1" applyBorder="1" applyAlignment="1">
      <alignment horizontal="center" vertical="center"/>
    </xf>
    <xf numFmtId="171" fontId="33" fillId="0" borderId="50" xfId="0" applyNumberFormat="1" applyFont="1" applyFill="1" applyBorder="1" applyAlignment="1">
      <alignment horizontal="center"/>
    </xf>
    <xf numFmtId="171" fontId="33" fillId="0" borderId="59" xfId="0" applyNumberFormat="1" applyFont="1" applyFill="1" applyBorder="1" applyAlignment="1">
      <alignment horizontal="center"/>
    </xf>
    <xf numFmtId="171" fontId="33" fillId="0" borderId="67" xfId="0" applyNumberFormat="1" applyFont="1" applyFill="1" applyBorder="1" applyAlignment="1">
      <alignment horizontal="center"/>
    </xf>
    <xf numFmtId="9" fontId="33" fillId="2" borderId="1" xfId="10" applyNumberFormat="1" applyFont="1" applyFill="1" applyBorder="1" applyAlignment="1">
      <alignment horizontal="center"/>
    </xf>
    <xf numFmtId="9" fontId="33" fillId="0" borderId="56" xfId="10" applyFont="1" applyFill="1" applyBorder="1" applyAlignment="1">
      <alignment horizontal="center"/>
    </xf>
    <xf numFmtId="170" fontId="33" fillId="0" borderId="1" xfId="10" applyNumberFormat="1" applyFont="1" applyFill="1" applyBorder="1" applyAlignment="1">
      <alignment horizontal="center" vertical="center" wrapText="1"/>
    </xf>
    <xf numFmtId="0" fontId="32" fillId="0" borderId="69" xfId="0" applyFont="1" applyFill="1" applyBorder="1"/>
    <xf numFmtId="0" fontId="32" fillId="0" borderId="69" xfId="0" applyFont="1" applyFill="1" applyBorder="1" applyAlignment="1">
      <alignment horizontal="center" vertical="center"/>
    </xf>
    <xf numFmtId="10" fontId="33" fillId="0" borderId="69" xfId="10" applyNumberFormat="1" applyFont="1" applyBorder="1"/>
    <xf numFmtId="10" fontId="33" fillId="0" borderId="0" xfId="10" applyNumberFormat="1" applyFont="1" applyFill="1" applyBorder="1"/>
    <xf numFmtId="10" fontId="33" fillId="0" borderId="0" xfId="10" applyNumberFormat="1" applyFont="1" applyBorder="1"/>
    <xf numFmtId="0" fontId="34" fillId="0" borderId="58" xfId="0" applyFont="1" applyFill="1" applyBorder="1"/>
    <xf numFmtId="171" fontId="33" fillId="0" borderId="56" xfId="0" applyNumberFormat="1" applyFont="1" applyFill="1" applyBorder="1" applyAlignment="1">
      <alignment horizontal="center"/>
    </xf>
    <xf numFmtId="170" fontId="33" fillId="0" borderId="56" xfId="10" applyNumberFormat="1" applyFont="1" applyFill="1" applyBorder="1" applyAlignment="1">
      <alignment horizontal="center"/>
    </xf>
    <xf numFmtId="171" fontId="33" fillId="2" borderId="56" xfId="0" applyNumberFormat="1" applyFont="1" applyFill="1" applyBorder="1" applyAlignment="1">
      <alignment horizontal="center"/>
    </xf>
    <xf numFmtId="0" fontId="34" fillId="0" borderId="50" xfId="0" applyFont="1" applyFill="1" applyBorder="1" applyAlignment="1">
      <alignment horizontal="center" vertical="center"/>
    </xf>
    <xf numFmtId="0" fontId="29" fillId="10" borderId="36" xfId="0" applyFont="1" applyFill="1" applyBorder="1" applyAlignment="1">
      <alignment horizontal="left" vertical="center"/>
    </xf>
    <xf numFmtId="0" fontId="29" fillId="10" borderId="12" xfId="0" applyFont="1" applyFill="1" applyBorder="1" applyAlignment="1">
      <alignment horizontal="center" vertical="center"/>
    </xf>
    <xf numFmtId="171" fontId="26" fillId="10" borderId="2" xfId="0" applyNumberFormat="1" applyFont="1" applyFill="1" applyBorder="1" applyAlignment="1">
      <alignment horizontal="center"/>
    </xf>
    <xf numFmtId="0" fontId="36" fillId="10" borderId="2" xfId="0" applyFont="1" applyFill="1" applyBorder="1" applyAlignment="1">
      <alignment horizontal="center"/>
    </xf>
    <xf numFmtId="0" fontId="29" fillId="10" borderId="12" xfId="0" applyFont="1" applyFill="1" applyBorder="1" applyAlignment="1">
      <alignment horizontal="left" vertical="center"/>
    </xf>
    <xf numFmtId="173" fontId="29" fillId="10" borderId="2" xfId="1" applyNumberFormat="1" applyFont="1" applyFill="1" applyBorder="1" applyAlignment="1">
      <alignment horizontal="center"/>
    </xf>
    <xf numFmtId="171" fontId="29" fillId="10" borderId="2" xfId="0" applyNumberFormat="1" applyFont="1" applyFill="1" applyBorder="1" applyAlignment="1">
      <alignment horizontal="center"/>
    </xf>
    <xf numFmtId="0" fontId="29" fillId="10" borderId="19" xfId="0" applyFont="1" applyFill="1" applyBorder="1" applyAlignment="1">
      <alignment horizontal="left" vertical="center"/>
    </xf>
    <xf numFmtId="0" fontId="29" fillId="10" borderId="62" xfId="0" applyFont="1" applyFill="1" applyBorder="1" applyAlignment="1">
      <alignment horizontal="center" vertical="center"/>
    </xf>
    <xf numFmtId="169" fontId="29" fillId="10" borderId="60" xfId="0" applyNumberFormat="1" applyFont="1" applyFill="1" applyBorder="1" applyAlignment="1">
      <alignment horizontal="center"/>
    </xf>
    <xf numFmtId="0" fontId="29" fillId="10" borderId="61" xfId="0" applyFont="1" applyFill="1" applyBorder="1" applyAlignment="1">
      <alignment horizontal="center"/>
    </xf>
    <xf numFmtId="10" fontId="29" fillId="10" borderId="62" xfId="10" applyNumberFormat="1" applyFont="1" applyFill="1" applyBorder="1" applyAlignment="1">
      <alignment horizontal="center" vertical="center"/>
    </xf>
    <xf numFmtId="0" fontId="29" fillId="10" borderId="62" xfId="0" applyFont="1" applyFill="1" applyBorder="1" applyAlignment="1">
      <alignment horizontal="left" vertical="center"/>
    </xf>
    <xf numFmtId="3" fontId="29" fillId="10" borderId="60" xfId="13" applyNumberFormat="1" applyFont="1" applyFill="1" applyBorder="1" applyAlignment="1">
      <alignment horizontal="center" vertical="center"/>
    </xf>
    <xf numFmtId="171" fontId="29" fillId="10" borderId="60" xfId="13" applyNumberFormat="1" applyFont="1" applyFill="1" applyBorder="1" applyAlignment="1">
      <alignment horizontal="center"/>
    </xf>
    <xf numFmtId="0" fontId="35" fillId="10" borderId="61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left"/>
    </xf>
    <xf numFmtId="0" fontId="34" fillId="0" borderId="22" xfId="0" applyFont="1" applyFill="1" applyBorder="1" applyAlignment="1">
      <alignment vertical="center" wrapText="1"/>
    </xf>
    <xf numFmtId="0" fontId="24" fillId="0" borderId="50" xfId="0" applyFont="1" applyBorder="1"/>
    <xf numFmtId="169" fontId="24" fillId="0" borderId="50" xfId="13" applyNumberFormat="1" applyFont="1" applyFill="1" applyBorder="1"/>
    <xf numFmtId="169" fontId="24" fillId="0" borderId="0" xfId="13" applyNumberFormat="1" applyFont="1" applyFill="1" applyBorder="1"/>
    <xf numFmtId="170" fontId="35" fillId="0" borderId="1" xfId="10" applyNumberFormat="1" applyFont="1" applyFill="1" applyBorder="1" applyAlignment="1">
      <alignment horizontal="center"/>
    </xf>
    <xf numFmtId="171" fontId="35" fillId="0" borderId="1" xfId="13" applyNumberFormat="1" applyFont="1" applyFill="1" applyBorder="1"/>
    <xf numFmtId="164" fontId="33" fillId="0" borderId="1" xfId="0" applyNumberFormat="1" applyFont="1" applyFill="1" applyBorder="1" applyAlignment="1">
      <alignment vertical="center"/>
    </xf>
    <xf numFmtId="0" fontId="24" fillId="0" borderId="0" xfId="3" applyFont="1" applyFill="1" applyBorder="1"/>
    <xf numFmtId="171" fontId="24" fillId="0" borderId="0" xfId="3" applyNumberFormat="1" applyFont="1" applyFill="1" applyBorder="1"/>
    <xf numFmtId="165" fontId="24" fillId="0" borderId="0" xfId="13" applyFont="1" applyFill="1" applyBorder="1"/>
    <xf numFmtId="10" fontId="33" fillId="0" borderId="50" xfId="10" applyNumberFormat="1" applyFont="1" applyBorder="1"/>
    <xf numFmtId="169" fontId="33" fillId="0" borderId="50" xfId="13" applyNumberFormat="1" applyFont="1" applyFill="1" applyBorder="1" applyAlignment="1">
      <alignment horizontal="right"/>
    </xf>
    <xf numFmtId="169" fontId="33" fillId="0" borderId="0" xfId="13" applyNumberFormat="1" applyFont="1" applyFill="1" applyBorder="1" applyAlignment="1">
      <alignment horizontal="right"/>
    </xf>
    <xf numFmtId="0" fontId="34" fillId="0" borderId="51" xfId="0" applyFont="1" applyFill="1" applyBorder="1"/>
    <xf numFmtId="0" fontId="34" fillId="0" borderId="65" xfId="0" applyFont="1" applyFill="1" applyBorder="1" applyAlignment="1">
      <alignment horizontal="center" vertical="center"/>
    </xf>
    <xf numFmtId="0" fontId="34" fillId="0" borderId="53" xfId="0" applyFont="1" applyFill="1" applyBorder="1"/>
    <xf numFmtId="0" fontId="34" fillId="0" borderId="66" xfId="0" applyFont="1" applyFill="1" applyBorder="1" applyAlignment="1">
      <alignment horizontal="center" vertical="center"/>
    </xf>
    <xf numFmtId="0" fontId="34" fillId="0" borderId="57" xfId="0" applyFont="1" applyFill="1" applyBorder="1"/>
    <xf numFmtId="0" fontId="34" fillId="0" borderId="67" xfId="0" applyFont="1" applyFill="1" applyBorder="1" applyAlignment="1">
      <alignment horizontal="center" vertical="center"/>
    </xf>
    <xf numFmtId="0" fontId="34" fillId="0" borderId="55" xfId="0" applyFont="1" applyFill="1" applyBorder="1"/>
    <xf numFmtId="0" fontId="34" fillId="0" borderId="10" xfId="0" applyFont="1" applyFill="1" applyBorder="1" applyAlignment="1">
      <alignment vertical="center" wrapText="1"/>
    </xf>
    <xf numFmtId="0" fontId="34" fillId="0" borderId="64" xfId="0" applyFont="1" applyFill="1" applyBorder="1" applyAlignment="1">
      <alignment horizontal="center" vertical="center"/>
    </xf>
    <xf numFmtId="0" fontId="29" fillId="10" borderId="63" xfId="0" applyFont="1" applyFill="1" applyBorder="1" applyAlignment="1">
      <alignment horizontal="left" vertical="center"/>
    </xf>
    <xf numFmtId="0" fontId="29" fillId="10" borderId="43" xfId="0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center"/>
    </xf>
    <xf numFmtId="169" fontId="29" fillId="10" borderId="2" xfId="0" applyNumberFormat="1" applyFont="1" applyFill="1" applyBorder="1" applyAlignment="1">
      <alignment horizontal="center"/>
    </xf>
    <xf numFmtId="169" fontId="36" fillId="10" borderId="2" xfId="0" applyNumberFormat="1" applyFont="1" applyFill="1" applyBorder="1" applyAlignment="1">
      <alignment horizontal="center"/>
    </xf>
    <xf numFmtId="170" fontId="36" fillId="10" borderId="2" xfId="10" applyNumberFormat="1" applyFont="1" applyFill="1" applyBorder="1" applyAlignment="1">
      <alignment horizontal="center"/>
    </xf>
    <xf numFmtId="0" fontId="29" fillId="10" borderId="60" xfId="0" applyFont="1" applyFill="1" applyBorder="1" applyAlignment="1">
      <alignment horizontal="center"/>
    </xf>
    <xf numFmtId="0" fontId="36" fillId="10" borderId="60" xfId="0" applyFont="1" applyFill="1" applyBorder="1" applyAlignment="1">
      <alignment horizontal="center"/>
    </xf>
    <xf numFmtId="170" fontId="36" fillId="10" borderId="60" xfId="10" applyNumberFormat="1" applyFont="1" applyFill="1" applyBorder="1" applyAlignment="1">
      <alignment horizontal="center"/>
    </xf>
    <xf numFmtId="3" fontId="36" fillId="10" borderId="60" xfId="13" applyNumberFormat="1" applyFont="1" applyFill="1" applyBorder="1" applyAlignment="1">
      <alignment horizontal="center" vertical="center"/>
    </xf>
    <xf numFmtId="171" fontId="36" fillId="10" borderId="60" xfId="13" applyNumberFormat="1" applyFont="1" applyFill="1" applyBorder="1" applyAlignment="1">
      <alignment horizontal="center"/>
    </xf>
    <xf numFmtId="0" fontId="37" fillId="10" borderId="61" xfId="0" applyFont="1" applyFill="1" applyBorder="1" applyAlignment="1">
      <alignment horizontal="center"/>
    </xf>
    <xf numFmtId="171" fontId="36" fillId="10" borderId="62" xfId="0" applyNumberFormat="1" applyFont="1" applyFill="1" applyBorder="1" applyAlignment="1">
      <alignment horizontal="center" vertical="center"/>
    </xf>
    <xf numFmtId="171" fontId="36" fillId="10" borderId="60" xfId="0" applyNumberFormat="1" applyFont="1" applyFill="1" applyBorder="1" applyAlignment="1">
      <alignment horizontal="center" vertical="center"/>
    </xf>
    <xf numFmtId="171" fontId="36" fillId="10" borderId="4" xfId="0" applyNumberFormat="1" applyFont="1" applyFill="1" applyBorder="1" applyAlignment="1">
      <alignment horizontal="center" vertical="center"/>
    </xf>
    <xf numFmtId="0" fontId="24" fillId="0" borderId="0" xfId="3" applyFont="1" applyBorder="1" applyAlignment="1">
      <alignment horizontal="center" vertical="center"/>
    </xf>
    <xf numFmtId="43" fontId="24" fillId="0" borderId="0" xfId="1" applyFont="1" applyBorder="1"/>
    <xf numFmtId="166" fontId="24" fillId="0" borderId="0" xfId="3" applyNumberFormat="1" applyFont="1" applyBorder="1"/>
    <xf numFmtId="171" fontId="29" fillId="10" borderId="12" xfId="0" applyNumberFormat="1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0" fillId="2" borderId="0" xfId="2" applyFont="1" applyFill="1" applyAlignment="1">
      <alignment horizontal="center"/>
    </xf>
    <xf numFmtId="0" fontId="1" fillId="2" borderId="15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2" fillId="2" borderId="0" xfId="2" applyFont="1" applyFill="1" applyAlignment="1">
      <alignment horizontal="center"/>
    </xf>
    <xf numFmtId="0" fontId="25" fillId="2" borderId="0" xfId="2" applyFont="1" applyFill="1" applyAlignment="1">
      <alignment horizontal="center"/>
    </xf>
    <xf numFmtId="0" fontId="26" fillId="2" borderId="0" xfId="2" applyFont="1" applyFill="1" applyAlignment="1">
      <alignment horizontal="center"/>
    </xf>
    <xf numFmtId="0" fontId="34" fillId="0" borderId="1" xfId="0" applyFont="1" applyFill="1" applyBorder="1" applyAlignment="1">
      <alignment horizontal="center" vertical="center" wrapText="1"/>
    </xf>
    <xf numFmtId="171" fontId="33" fillId="0" borderId="52" xfId="0" applyNumberFormat="1" applyFont="1" applyFill="1" applyBorder="1" applyAlignment="1">
      <alignment horizontal="center" vertical="center" wrapText="1"/>
    </xf>
    <xf numFmtId="171" fontId="33" fillId="0" borderId="50" xfId="0" applyNumberFormat="1" applyFont="1" applyFill="1" applyBorder="1" applyAlignment="1">
      <alignment horizontal="center" vertical="center" wrapText="1"/>
    </xf>
    <xf numFmtId="171" fontId="33" fillId="0" borderId="54" xfId="0" applyNumberFormat="1" applyFont="1" applyFill="1" applyBorder="1" applyAlignment="1">
      <alignment horizontal="center" vertical="center" wrapText="1"/>
    </xf>
    <xf numFmtId="171" fontId="3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171" fontId="33" fillId="2" borderId="1" xfId="0" applyNumberFormat="1" applyFont="1" applyFill="1" applyBorder="1" applyAlignment="1">
      <alignment horizontal="center" vertical="center" wrapText="1"/>
    </xf>
    <xf numFmtId="0" fontId="34" fillId="0" borderId="68" xfId="0" applyFont="1" applyFill="1" applyBorder="1" applyAlignment="1">
      <alignment horizontal="center" vertical="center"/>
    </xf>
    <xf numFmtId="0" fontId="34" fillId="0" borderId="50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</cellXfs>
  <cellStyles count="14">
    <cellStyle name="Encabezado_tabla" xfId="11"/>
    <cellStyle name="Hipervínculo" xfId="12" builtinId="8"/>
    <cellStyle name="Millares" xfId="1" builtinId="3"/>
    <cellStyle name="Millares 2" xfId="4"/>
    <cellStyle name="Millares 3" xfId="5"/>
    <cellStyle name="Moneda" xfId="13" builtinId="4"/>
    <cellStyle name="Moneda 2" xfId="6"/>
    <cellStyle name="Moneda 3" xfId="9"/>
    <cellStyle name="Normal" xfId="0" builtinId="0"/>
    <cellStyle name="Normal 2" xfId="3"/>
    <cellStyle name="Normal 3" xfId="2"/>
    <cellStyle name="Normal 3 2" xfId="8"/>
    <cellStyle name="Porcentaje" xfId="10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9525</xdr:rowOff>
    </xdr:from>
    <xdr:to>
      <xdr:col>2</xdr:col>
      <xdr:colOff>9525</xdr:colOff>
      <xdr:row>11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771525"/>
          <a:ext cx="9429750" cy="13239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2057400</xdr:colOff>
      <xdr:row>3</xdr:row>
      <xdr:rowOff>122873</xdr:rowOff>
    </xdr:to>
    <xdr:pic>
      <xdr:nvPicPr>
        <xdr:cNvPr id="6" name="Imagen 5" descr="http://www.javerianacali.edu.co/sites/ujc/files/field/image/puj_logo_azul_copia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57400" cy="694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showGridLines="0" tabSelected="1" workbookViewId="0">
      <selection activeCell="B21" sqref="B21"/>
    </sheetView>
  </sheetViews>
  <sheetFormatPr baseColWidth="10" defaultRowHeight="15" x14ac:dyDescent="0.25"/>
  <cols>
    <col min="2" max="2" width="141.42578125" customWidth="1"/>
  </cols>
  <sheetData>
    <row r="1" spans="1:2" x14ac:dyDescent="0.25">
      <c r="A1" s="45"/>
      <c r="B1" s="45"/>
    </row>
    <row r="2" spans="1:2" x14ac:dyDescent="0.25">
      <c r="A2" s="45"/>
    </row>
    <row r="3" spans="1:2" x14ac:dyDescent="0.25">
      <c r="A3" s="45"/>
      <c r="B3" s="45"/>
    </row>
    <row r="4" spans="1:2" x14ac:dyDescent="0.25">
      <c r="A4" s="45"/>
      <c r="B4" s="45"/>
    </row>
    <row r="5" spans="1:2" x14ac:dyDescent="0.25">
      <c r="A5" s="45"/>
      <c r="B5" s="45"/>
    </row>
    <row r="6" spans="1:2" x14ac:dyDescent="0.25">
      <c r="A6" s="45"/>
      <c r="B6" s="45"/>
    </row>
    <row r="7" spans="1:2" x14ac:dyDescent="0.25">
      <c r="A7" s="45"/>
      <c r="B7" s="45"/>
    </row>
    <row r="8" spans="1:2" x14ac:dyDescent="0.25">
      <c r="A8" s="45"/>
      <c r="B8" s="45"/>
    </row>
    <row r="9" spans="1:2" x14ac:dyDescent="0.25">
      <c r="A9" s="45"/>
      <c r="B9" s="45"/>
    </row>
    <row r="10" spans="1:2" x14ac:dyDescent="0.25">
      <c r="A10" s="45"/>
      <c r="B10" s="45"/>
    </row>
    <row r="11" spans="1:2" x14ac:dyDescent="0.25">
      <c r="A11" s="45"/>
      <c r="B11" s="45"/>
    </row>
    <row r="12" spans="1:2" x14ac:dyDescent="0.25">
      <c r="A12" s="46"/>
      <c r="B12" s="47"/>
    </row>
    <row r="13" spans="1:2" x14ac:dyDescent="0.25">
      <c r="A13" s="45"/>
      <c r="B13" s="45"/>
    </row>
    <row r="14" spans="1:2" ht="19.5" x14ac:dyDescent="0.25">
      <c r="A14" s="45"/>
      <c r="B14" s="48" t="s">
        <v>572</v>
      </c>
    </row>
    <row r="15" spans="1:2" ht="18" x14ac:dyDescent="0.25">
      <c r="A15" s="45"/>
      <c r="B15" s="49" t="s">
        <v>574</v>
      </c>
    </row>
    <row r="16" spans="1:2" x14ac:dyDescent="0.25">
      <c r="A16" s="45"/>
      <c r="B16" s="45"/>
    </row>
    <row r="17" spans="1:2" ht="15.75" thickBot="1" x14ac:dyDescent="0.3">
      <c r="A17" s="45"/>
      <c r="B17" s="50" t="s">
        <v>573</v>
      </c>
    </row>
    <row r="18" spans="1:2" ht="15.75" thickBot="1" x14ac:dyDescent="0.3">
      <c r="B18" s="51" t="s">
        <v>662</v>
      </c>
    </row>
    <row r="19" spans="1:2" ht="15.75" thickBot="1" x14ac:dyDescent="0.3">
      <c r="B19" s="51" t="s">
        <v>663</v>
      </c>
    </row>
    <row r="20" spans="1:2" ht="15.75" thickBot="1" x14ac:dyDescent="0.3">
      <c r="B20" s="51" t="s">
        <v>664</v>
      </c>
    </row>
    <row r="21" spans="1:2" ht="15.75" thickBot="1" x14ac:dyDescent="0.3">
      <c r="B21" s="51" t="s">
        <v>693</v>
      </c>
    </row>
    <row r="22" spans="1:2" ht="15.75" thickBot="1" x14ac:dyDescent="0.3">
      <c r="B22" s="51" t="s">
        <v>665</v>
      </c>
    </row>
  </sheetData>
  <hyperlinks>
    <hyperlink ref="B18" location="ValorDeLosProyectos2017!A1" display="Valor de los proyectos 2017"/>
    <hyperlink ref="B19" location="PresupuestoAprobado2017!A1" display="Presupuesto aprobado 2017"/>
    <hyperlink ref="B20" location="RecursosInversiones2017!A1" display="Recursos para inversiones 2017"/>
    <hyperlink ref="B22" location="OtrosConceptos!A1" display="Otros conceptos 2015-2016"/>
    <hyperlink ref="B21" location="'ValoresDeMatricula2016-2017'!A1" display="Valores de matrícula 2016-2017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zoomScale="90" zoomScaleNormal="90" zoomScaleSheetLayoutView="100" workbookViewId="0"/>
  </sheetViews>
  <sheetFormatPr baseColWidth="10" defaultRowHeight="15" x14ac:dyDescent="0.25"/>
  <cols>
    <col min="1" max="1" width="18.5703125" style="1" customWidth="1"/>
    <col min="2" max="2" width="5.28515625" style="1" customWidth="1"/>
    <col min="3" max="3" width="67" style="2" customWidth="1"/>
    <col min="4" max="7" width="14.85546875" style="1" customWidth="1"/>
    <col min="8" max="8" width="25" style="1" customWidth="1"/>
    <col min="9" max="9" width="24.140625" style="3" customWidth="1"/>
  </cols>
  <sheetData>
    <row r="1" spans="1:9" x14ac:dyDescent="0.25">
      <c r="A1" s="100" t="s">
        <v>577</v>
      </c>
    </row>
    <row r="2" spans="1:9" ht="26.25" x14ac:dyDescent="0.4">
      <c r="B2" s="239" t="s">
        <v>576</v>
      </c>
      <c r="C2" s="239"/>
      <c r="D2" s="239"/>
      <c r="E2" s="239"/>
      <c r="F2" s="239"/>
      <c r="G2" s="239"/>
      <c r="H2" s="239"/>
      <c r="I2" s="239"/>
    </row>
    <row r="3" spans="1:9" ht="21" x14ac:dyDescent="0.35">
      <c r="B3" s="240" t="s">
        <v>578</v>
      </c>
      <c r="C3" s="240"/>
      <c r="D3" s="240"/>
      <c r="E3" s="240"/>
      <c r="F3" s="240"/>
      <c r="G3" s="240"/>
      <c r="H3" s="240"/>
      <c r="I3" s="240"/>
    </row>
    <row r="4" spans="1:9" ht="15.75" thickBot="1" x14ac:dyDescent="0.3"/>
    <row r="5" spans="1:9" ht="48" thickBot="1" x14ac:dyDescent="0.3">
      <c r="B5" s="244" t="s">
        <v>19</v>
      </c>
      <c r="C5" s="245"/>
      <c r="D5" s="52" t="s">
        <v>13</v>
      </c>
      <c r="E5" s="52" t="s">
        <v>14</v>
      </c>
      <c r="F5" s="52" t="s">
        <v>16</v>
      </c>
      <c r="G5" s="52" t="s">
        <v>18</v>
      </c>
      <c r="H5" s="52" t="s">
        <v>17</v>
      </c>
      <c r="I5" s="53" t="s">
        <v>9</v>
      </c>
    </row>
    <row r="6" spans="1:9" ht="19.5" thickBot="1" x14ac:dyDescent="0.3">
      <c r="B6" s="241" t="s">
        <v>0</v>
      </c>
      <c r="C6" s="242"/>
      <c r="D6" s="242"/>
      <c r="E6" s="242"/>
      <c r="F6" s="242"/>
      <c r="G6" s="242"/>
      <c r="H6" s="243"/>
      <c r="I6" s="54">
        <f>SUM(I7:I7)</f>
        <v>40</v>
      </c>
    </row>
    <row r="7" spans="1:9" ht="30.75" customHeight="1" x14ac:dyDescent="0.25">
      <c r="B7" s="55"/>
      <c r="C7" s="56" t="s">
        <v>557</v>
      </c>
      <c r="D7" s="57">
        <v>42736</v>
      </c>
      <c r="E7" s="57">
        <v>43070</v>
      </c>
      <c r="F7" s="58" t="s">
        <v>20</v>
      </c>
      <c r="G7" s="59"/>
      <c r="H7" s="58" t="s">
        <v>20</v>
      </c>
      <c r="I7" s="60">
        <v>40</v>
      </c>
    </row>
    <row r="8" spans="1:9" ht="19.5" thickBot="1" x14ac:dyDescent="0.3">
      <c r="B8" s="241" t="s">
        <v>1</v>
      </c>
      <c r="C8" s="242"/>
      <c r="D8" s="242"/>
      <c r="E8" s="242"/>
      <c r="F8" s="242"/>
      <c r="G8" s="242"/>
      <c r="H8" s="243"/>
      <c r="I8" s="67">
        <f>SUM(I9:I13)</f>
        <v>1996.2</v>
      </c>
    </row>
    <row r="9" spans="1:9" ht="48.75" customHeight="1" x14ac:dyDescent="0.25">
      <c r="B9" s="61"/>
      <c r="C9" s="62" t="s">
        <v>10</v>
      </c>
      <c r="D9" s="68">
        <v>42736</v>
      </c>
      <c r="E9" s="68">
        <v>43070</v>
      </c>
      <c r="F9" s="64" t="s">
        <v>20</v>
      </c>
      <c r="G9" s="65"/>
      <c r="H9" s="64" t="s">
        <v>20</v>
      </c>
      <c r="I9" s="66">
        <v>1140</v>
      </c>
    </row>
    <row r="10" spans="1:9" ht="48.75" customHeight="1" x14ac:dyDescent="0.25">
      <c r="B10" s="61"/>
      <c r="C10" s="62" t="s">
        <v>558</v>
      </c>
      <c r="D10" s="68">
        <v>42736</v>
      </c>
      <c r="E10" s="68">
        <v>43070</v>
      </c>
      <c r="F10" s="64" t="s">
        <v>20</v>
      </c>
      <c r="G10" s="65"/>
      <c r="H10" s="64" t="s">
        <v>20</v>
      </c>
      <c r="I10" s="66">
        <v>568</v>
      </c>
    </row>
    <row r="11" spans="1:9" ht="48.75" customHeight="1" x14ac:dyDescent="0.25">
      <c r="B11" s="61"/>
      <c r="C11" s="62" t="s">
        <v>559</v>
      </c>
      <c r="D11" s="68">
        <v>42736</v>
      </c>
      <c r="E11" s="68">
        <v>43070</v>
      </c>
      <c r="F11" s="64" t="s">
        <v>20</v>
      </c>
      <c r="G11" s="65"/>
      <c r="H11" s="64" t="s">
        <v>20</v>
      </c>
      <c r="I11" s="66">
        <f>100</f>
        <v>100</v>
      </c>
    </row>
    <row r="12" spans="1:9" ht="48.75" customHeight="1" x14ac:dyDescent="0.25">
      <c r="B12" s="61"/>
      <c r="C12" s="62" t="s">
        <v>560</v>
      </c>
      <c r="D12" s="68">
        <v>42736</v>
      </c>
      <c r="E12" s="68">
        <v>43070</v>
      </c>
      <c r="F12" s="64" t="s">
        <v>20</v>
      </c>
      <c r="G12" s="65"/>
      <c r="H12" s="64" t="s">
        <v>20</v>
      </c>
      <c r="I12" s="66">
        <v>108</v>
      </c>
    </row>
    <row r="13" spans="1:9" ht="96.75" customHeight="1" thickBot="1" x14ac:dyDescent="0.3">
      <c r="B13" s="69"/>
      <c r="C13" s="70" t="s">
        <v>561</v>
      </c>
      <c r="D13" s="71">
        <v>42736</v>
      </c>
      <c r="E13" s="71">
        <v>43070</v>
      </c>
      <c r="F13" s="72" t="s">
        <v>20</v>
      </c>
      <c r="G13" s="73"/>
      <c r="H13" s="72" t="s">
        <v>20</v>
      </c>
      <c r="I13" s="74">
        <v>80.2</v>
      </c>
    </row>
    <row r="14" spans="1:9" ht="19.5" thickBot="1" x14ac:dyDescent="0.3">
      <c r="B14" s="229" t="s">
        <v>2</v>
      </c>
      <c r="C14" s="230"/>
      <c r="D14" s="230"/>
      <c r="E14" s="230"/>
      <c r="F14" s="230"/>
      <c r="G14" s="230"/>
      <c r="H14" s="231"/>
      <c r="I14" s="75">
        <f>SUM(I15:I16)</f>
        <v>2792</v>
      </c>
    </row>
    <row r="15" spans="1:9" ht="47.25" customHeight="1" x14ac:dyDescent="0.25">
      <c r="B15" s="55"/>
      <c r="C15" s="76" t="s">
        <v>42</v>
      </c>
      <c r="D15" s="68">
        <v>42736</v>
      </c>
      <c r="E15" s="68">
        <v>43070</v>
      </c>
      <c r="F15" s="64" t="s">
        <v>20</v>
      </c>
      <c r="G15" s="59"/>
      <c r="H15" s="64" t="s">
        <v>20</v>
      </c>
      <c r="I15" s="60">
        <v>2122</v>
      </c>
    </row>
    <row r="16" spans="1:9" ht="47.25" customHeight="1" thickBot="1" x14ac:dyDescent="0.3">
      <c r="B16" s="69"/>
      <c r="C16" s="70" t="s">
        <v>562</v>
      </c>
      <c r="D16" s="71">
        <v>42736</v>
      </c>
      <c r="E16" s="71">
        <v>43070</v>
      </c>
      <c r="F16" s="72" t="s">
        <v>20</v>
      </c>
      <c r="G16" s="73"/>
      <c r="H16" s="72" t="s">
        <v>20</v>
      </c>
      <c r="I16" s="74">
        <v>670</v>
      </c>
    </row>
    <row r="17" spans="2:10" ht="19.5" customHeight="1" thickBot="1" x14ac:dyDescent="0.3">
      <c r="B17" s="229" t="s">
        <v>3</v>
      </c>
      <c r="C17" s="230"/>
      <c r="D17" s="230"/>
      <c r="E17" s="230"/>
      <c r="F17" s="230"/>
      <c r="G17" s="230"/>
      <c r="H17" s="231"/>
      <c r="I17" s="77">
        <f>SUM(I18:I25)</f>
        <v>10940</v>
      </c>
      <c r="J17" s="43"/>
    </row>
    <row r="18" spans="2:10" ht="52.5" customHeight="1" x14ac:dyDescent="0.25">
      <c r="B18" s="61"/>
      <c r="C18" s="62" t="s">
        <v>582</v>
      </c>
      <c r="D18" s="63">
        <v>42339</v>
      </c>
      <c r="E18" s="63">
        <v>42552</v>
      </c>
      <c r="F18" s="64" t="s">
        <v>20</v>
      </c>
      <c r="G18" s="65"/>
      <c r="H18" s="64" t="s">
        <v>20</v>
      </c>
      <c r="I18" s="66">
        <v>90</v>
      </c>
    </row>
    <row r="19" spans="2:10" ht="52.5" customHeight="1" x14ac:dyDescent="0.25">
      <c r="B19" s="61"/>
      <c r="C19" s="62" t="s">
        <v>563</v>
      </c>
      <c r="D19" s="63">
        <v>42753</v>
      </c>
      <c r="E19" s="63">
        <v>43097</v>
      </c>
      <c r="F19" s="64" t="s">
        <v>20</v>
      </c>
      <c r="G19" s="65"/>
      <c r="H19" s="64" t="s">
        <v>20</v>
      </c>
      <c r="I19" s="66">
        <v>3500</v>
      </c>
    </row>
    <row r="20" spans="2:10" ht="52.5" customHeight="1" x14ac:dyDescent="0.25">
      <c r="B20" s="61"/>
      <c r="C20" s="62" t="s">
        <v>564</v>
      </c>
      <c r="D20" s="63">
        <v>42855</v>
      </c>
      <c r="E20" s="63">
        <v>43099</v>
      </c>
      <c r="F20" s="64" t="s">
        <v>20</v>
      </c>
      <c r="G20" s="65"/>
      <c r="H20" s="64" t="s">
        <v>20</v>
      </c>
      <c r="I20" s="66">
        <v>3500</v>
      </c>
    </row>
    <row r="21" spans="2:10" ht="52.5" customHeight="1" x14ac:dyDescent="0.25">
      <c r="B21" s="61"/>
      <c r="C21" s="62" t="s">
        <v>583</v>
      </c>
      <c r="D21" s="63">
        <v>42767</v>
      </c>
      <c r="E21" s="63">
        <v>43070</v>
      </c>
      <c r="F21" s="64" t="s">
        <v>20</v>
      </c>
      <c r="G21" s="65"/>
      <c r="H21" s="64" t="s">
        <v>20</v>
      </c>
      <c r="I21" s="66">
        <v>150</v>
      </c>
    </row>
    <row r="22" spans="2:10" ht="52.5" customHeight="1" x14ac:dyDescent="0.25">
      <c r="B22" s="61"/>
      <c r="C22" s="62" t="s">
        <v>580</v>
      </c>
      <c r="D22" s="63">
        <v>42767</v>
      </c>
      <c r="E22" s="63">
        <v>43070</v>
      </c>
      <c r="F22" s="64" t="s">
        <v>20</v>
      </c>
      <c r="G22" s="65"/>
      <c r="H22" s="64" t="s">
        <v>20</v>
      </c>
      <c r="I22" s="66">
        <v>400</v>
      </c>
    </row>
    <row r="23" spans="2:10" ht="52.5" customHeight="1" x14ac:dyDescent="0.25">
      <c r="B23" s="61"/>
      <c r="C23" s="62" t="s">
        <v>579</v>
      </c>
      <c r="D23" s="63">
        <v>42767</v>
      </c>
      <c r="E23" s="63">
        <v>43070</v>
      </c>
      <c r="F23" s="64" t="s">
        <v>20</v>
      </c>
      <c r="G23" s="65"/>
      <c r="H23" s="64" t="s">
        <v>20</v>
      </c>
      <c r="I23" s="66">
        <v>1000</v>
      </c>
    </row>
    <row r="24" spans="2:10" ht="52.5" customHeight="1" x14ac:dyDescent="0.25">
      <c r="B24" s="61"/>
      <c r="C24" s="62" t="s">
        <v>565</v>
      </c>
      <c r="D24" s="63">
        <v>42753</v>
      </c>
      <c r="E24" s="63">
        <v>42965</v>
      </c>
      <c r="F24" s="64" t="s">
        <v>20</v>
      </c>
      <c r="G24" s="65"/>
      <c r="H24" s="64" t="s">
        <v>20</v>
      </c>
      <c r="I24" s="66">
        <v>2000</v>
      </c>
    </row>
    <row r="25" spans="2:10" ht="52.5" customHeight="1" thickBot="1" x14ac:dyDescent="0.3">
      <c r="B25" s="61"/>
      <c r="C25" s="62" t="s">
        <v>581</v>
      </c>
      <c r="D25" s="63">
        <v>42767</v>
      </c>
      <c r="E25" s="63">
        <v>43040</v>
      </c>
      <c r="F25" s="64" t="s">
        <v>20</v>
      </c>
      <c r="G25" s="65"/>
      <c r="H25" s="64" t="s">
        <v>20</v>
      </c>
      <c r="I25" s="66">
        <v>300</v>
      </c>
    </row>
    <row r="26" spans="2:10" ht="52.5" customHeight="1" thickBot="1" x14ac:dyDescent="0.3">
      <c r="B26" s="236" t="s">
        <v>568</v>
      </c>
      <c r="C26" s="237"/>
      <c r="D26" s="237"/>
      <c r="E26" s="237"/>
      <c r="F26" s="237"/>
      <c r="G26" s="237"/>
      <c r="H26" s="238"/>
      <c r="I26" s="75">
        <f>SUM(I27:I28)</f>
        <v>3318</v>
      </c>
    </row>
    <row r="27" spans="2:10" ht="52.5" customHeight="1" x14ac:dyDescent="0.25">
      <c r="B27" s="82"/>
      <c r="C27" s="62" t="s">
        <v>569</v>
      </c>
      <c r="D27" s="83">
        <v>42370</v>
      </c>
      <c r="E27" s="83">
        <v>42705</v>
      </c>
      <c r="F27" s="72" t="s">
        <v>20</v>
      </c>
      <c r="G27" s="73"/>
      <c r="H27" s="72" t="s">
        <v>20</v>
      </c>
      <c r="I27" s="74">
        <v>2164</v>
      </c>
    </row>
    <row r="28" spans="2:10" ht="52.5" customHeight="1" thickBot="1" x14ac:dyDescent="0.3">
      <c r="B28" s="61"/>
      <c r="C28" s="62" t="s">
        <v>41</v>
      </c>
      <c r="D28" s="63">
        <v>42370</v>
      </c>
      <c r="E28" s="63">
        <v>42705</v>
      </c>
      <c r="F28" s="64" t="s">
        <v>20</v>
      </c>
      <c r="G28" s="65"/>
      <c r="H28" s="64" t="s">
        <v>20</v>
      </c>
      <c r="I28" s="66">
        <v>1154</v>
      </c>
    </row>
    <row r="29" spans="2:10" ht="42" customHeight="1" thickBot="1" x14ac:dyDescent="0.3">
      <c r="B29" s="236" t="s">
        <v>4</v>
      </c>
      <c r="C29" s="237"/>
      <c r="D29" s="237"/>
      <c r="E29" s="237"/>
      <c r="F29" s="237"/>
      <c r="G29" s="237"/>
      <c r="H29" s="238"/>
      <c r="I29" s="75">
        <f>SUM(I30:I36)</f>
        <v>3227</v>
      </c>
    </row>
    <row r="30" spans="2:10" ht="48.75" customHeight="1" x14ac:dyDescent="0.25">
      <c r="B30" s="55"/>
      <c r="C30" s="76" t="s">
        <v>586</v>
      </c>
      <c r="D30" s="63">
        <v>42753</v>
      </c>
      <c r="E30" s="63">
        <v>43087</v>
      </c>
      <c r="F30" s="64" t="s">
        <v>20</v>
      </c>
      <c r="G30" s="59"/>
      <c r="H30" s="64" t="s">
        <v>20</v>
      </c>
      <c r="I30" s="60">
        <v>440</v>
      </c>
    </row>
    <row r="31" spans="2:10" ht="48.75" customHeight="1" x14ac:dyDescent="0.25">
      <c r="B31" s="61"/>
      <c r="C31" s="84" t="s">
        <v>587</v>
      </c>
      <c r="D31" s="63">
        <v>42753</v>
      </c>
      <c r="E31" s="63">
        <v>43087</v>
      </c>
      <c r="F31" s="64" t="s">
        <v>20</v>
      </c>
      <c r="G31" s="65"/>
      <c r="H31" s="64" t="s">
        <v>20</v>
      </c>
      <c r="I31" s="66">
        <v>866</v>
      </c>
    </row>
    <row r="32" spans="2:10" ht="48.75" customHeight="1" x14ac:dyDescent="0.25">
      <c r="B32" s="61"/>
      <c r="C32" s="84" t="s">
        <v>585</v>
      </c>
      <c r="D32" s="63">
        <v>42387</v>
      </c>
      <c r="E32" s="63">
        <v>42722</v>
      </c>
      <c r="F32" s="64" t="s">
        <v>20</v>
      </c>
      <c r="G32" s="65"/>
      <c r="H32" s="64" t="s">
        <v>20</v>
      </c>
      <c r="I32" s="66">
        <v>472</v>
      </c>
    </row>
    <row r="33" spans="2:9" ht="48.75" customHeight="1" x14ac:dyDescent="0.25">
      <c r="B33" s="61"/>
      <c r="C33" s="84" t="s">
        <v>588</v>
      </c>
      <c r="D33" s="63">
        <v>42387</v>
      </c>
      <c r="E33" s="63">
        <v>42539</v>
      </c>
      <c r="F33" s="64" t="s">
        <v>20</v>
      </c>
      <c r="G33" s="65"/>
      <c r="H33" s="64" t="s">
        <v>20</v>
      </c>
      <c r="I33" s="66">
        <v>339</v>
      </c>
    </row>
    <row r="34" spans="2:9" ht="48.75" customHeight="1" x14ac:dyDescent="0.25">
      <c r="B34" s="61"/>
      <c r="C34" s="84" t="s">
        <v>589</v>
      </c>
      <c r="D34" s="63">
        <v>42784</v>
      </c>
      <c r="E34" s="63">
        <v>43087</v>
      </c>
      <c r="F34" s="64" t="s">
        <v>20</v>
      </c>
      <c r="G34" s="65"/>
      <c r="H34" s="64" t="s">
        <v>20</v>
      </c>
      <c r="I34" s="66">
        <v>530</v>
      </c>
    </row>
    <row r="35" spans="2:9" ht="48.75" customHeight="1" x14ac:dyDescent="0.25">
      <c r="B35" s="61"/>
      <c r="C35" s="84" t="s">
        <v>590</v>
      </c>
      <c r="D35" s="63">
        <v>42508</v>
      </c>
      <c r="E35" s="63">
        <v>42508</v>
      </c>
      <c r="F35" s="64" t="s">
        <v>20</v>
      </c>
      <c r="G35" s="65"/>
      <c r="H35" s="64" t="s">
        <v>20</v>
      </c>
      <c r="I35" s="66">
        <v>270</v>
      </c>
    </row>
    <row r="36" spans="2:9" ht="48.75" customHeight="1" thickBot="1" x14ac:dyDescent="0.3">
      <c r="B36" s="61"/>
      <c r="C36" s="84" t="s">
        <v>584</v>
      </c>
      <c r="D36" s="63">
        <v>42753</v>
      </c>
      <c r="E36" s="63">
        <v>42996</v>
      </c>
      <c r="F36" s="64" t="s">
        <v>20</v>
      </c>
      <c r="G36" s="65"/>
      <c r="H36" s="64" t="s">
        <v>20</v>
      </c>
      <c r="I36" s="66">
        <v>310</v>
      </c>
    </row>
    <row r="37" spans="2:9" ht="19.5" thickBot="1" x14ac:dyDescent="0.3">
      <c r="B37" s="229" t="s">
        <v>5</v>
      </c>
      <c r="C37" s="230"/>
      <c r="D37" s="230"/>
      <c r="E37" s="230"/>
      <c r="F37" s="230"/>
      <c r="G37" s="230"/>
      <c r="H37" s="231"/>
      <c r="I37" s="75">
        <f>SUM(I38:I42)</f>
        <v>1253</v>
      </c>
    </row>
    <row r="38" spans="2:9" ht="45" customHeight="1" x14ac:dyDescent="0.25">
      <c r="B38" s="55"/>
      <c r="C38" s="76" t="s">
        <v>566</v>
      </c>
      <c r="D38" s="63">
        <v>42753</v>
      </c>
      <c r="E38" s="63">
        <v>43087</v>
      </c>
      <c r="F38" s="64" t="s">
        <v>20</v>
      </c>
      <c r="G38" s="59"/>
      <c r="H38" s="64" t="s">
        <v>20</v>
      </c>
      <c r="I38" s="60">
        <v>600</v>
      </c>
    </row>
    <row r="39" spans="2:9" ht="45" customHeight="1" x14ac:dyDescent="0.25">
      <c r="B39" s="78"/>
      <c r="C39" s="84" t="s">
        <v>591</v>
      </c>
      <c r="D39" s="63">
        <v>42753</v>
      </c>
      <c r="E39" s="63">
        <v>43087</v>
      </c>
      <c r="F39" s="64" t="s">
        <v>20</v>
      </c>
      <c r="G39" s="80"/>
      <c r="H39" s="64" t="s">
        <v>20</v>
      </c>
      <c r="I39" s="81">
        <v>224</v>
      </c>
    </row>
    <row r="40" spans="2:9" ht="45" customHeight="1" x14ac:dyDescent="0.25">
      <c r="B40" s="78"/>
      <c r="C40" s="84" t="s">
        <v>592</v>
      </c>
      <c r="D40" s="63">
        <v>42753</v>
      </c>
      <c r="E40" s="63">
        <v>43087</v>
      </c>
      <c r="F40" s="64" t="s">
        <v>20</v>
      </c>
      <c r="G40" s="80"/>
      <c r="H40" s="64" t="s">
        <v>20</v>
      </c>
      <c r="I40" s="81">
        <v>354</v>
      </c>
    </row>
    <row r="41" spans="2:9" ht="45" customHeight="1" x14ac:dyDescent="0.25">
      <c r="B41" s="61"/>
      <c r="C41" s="62" t="s">
        <v>594</v>
      </c>
      <c r="D41" s="63">
        <v>42753</v>
      </c>
      <c r="E41" s="63">
        <v>43087</v>
      </c>
      <c r="F41" s="64" t="s">
        <v>20</v>
      </c>
      <c r="G41" s="65"/>
      <c r="H41" s="64" t="s">
        <v>20</v>
      </c>
      <c r="I41" s="66">
        <v>16</v>
      </c>
    </row>
    <row r="42" spans="2:9" ht="45" customHeight="1" thickBot="1" x14ac:dyDescent="0.3">
      <c r="B42" s="61"/>
      <c r="C42" s="62" t="s">
        <v>593</v>
      </c>
      <c r="D42" s="63">
        <v>42753</v>
      </c>
      <c r="E42" s="63">
        <v>43087</v>
      </c>
      <c r="F42" s="64" t="s">
        <v>20</v>
      </c>
      <c r="G42" s="65"/>
      <c r="H42" s="64" t="s">
        <v>20</v>
      </c>
      <c r="I42" s="66">
        <v>59</v>
      </c>
    </row>
    <row r="43" spans="2:9" ht="19.5" thickBot="1" x14ac:dyDescent="0.3">
      <c r="B43" s="229" t="s">
        <v>6</v>
      </c>
      <c r="C43" s="230"/>
      <c r="D43" s="230"/>
      <c r="E43" s="230"/>
      <c r="F43" s="230"/>
      <c r="G43" s="230"/>
      <c r="H43" s="231"/>
      <c r="I43" s="75">
        <f>SUM(I44:I49)</f>
        <v>2168</v>
      </c>
    </row>
    <row r="44" spans="2:9" ht="51.75" customHeight="1" x14ac:dyDescent="0.25">
      <c r="B44" s="78"/>
      <c r="C44" s="85" t="s">
        <v>595</v>
      </c>
      <c r="D44" s="63">
        <v>42753</v>
      </c>
      <c r="E44" s="63">
        <v>43087</v>
      </c>
      <c r="F44" s="79" t="s">
        <v>20</v>
      </c>
      <c r="G44" s="80"/>
      <c r="H44" s="79" t="s">
        <v>20</v>
      </c>
      <c r="I44" s="81">
        <v>1609</v>
      </c>
    </row>
    <row r="45" spans="2:9" ht="51.75" customHeight="1" x14ac:dyDescent="0.25">
      <c r="B45" s="61"/>
      <c r="C45" s="86" t="s">
        <v>596</v>
      </c>
      <c r="D45" s="63">
        <v>42753</v>
      </c>
      <c r="E45" s="63">
        <v>43087</v>
      </c>
      <c r="F45" s="64" t="s">
        <v>20</v>
      </c>
      <c r="G45" s="65"/>
      <c r="H45" s="64" t="s">
        <v>20</v>
      </c>
      <c r="I45" s="66">
        <v>120</v>
      </c>
    </row>
    <row r="46" spans="2:9" ht="51.75" customHeight="1" x14ac:dyDescent="0.25">
      <c r="B46" s="69"/>
      <c r="C46" s="87" t="s">
        <v>597</v>
      </c>
      <c r="D46" s="63">
        <v>42753</v>
      </c>
      <c r="E46" s="63">
        <v>43087</v>
      </c>
      <c r="F46" s="64" t="s">
        <v>20</v>
      </c>
      <c r="G46" s="65"/>
      <c r="H46" s="64" t="s">
        <v>20</v>
      </c>
      <c r="I46" s="74">
        <v>60</v>
      </c>
    </row>
    <row r="47" spans="2:9" ht="51.75" customHeight="1" x14ac:dyDescent="0.25">
      <c r="B47" s="69"/>
      <c r="C47" s="87" t="s">
        <v>604</v>
      </c>
      <c r="D47" s="63">
        <v>42753</v>
      </c>
      <c r="E47" s="63">
        <v>43087</v>
      </c>
      <c r="F47" s="72" t="s">
        <v>20</v>
      </c>
      <c r="G47" s="73"/>
      <c r="H47" s="72" t="s">
        <v>20</v>
      </c>
      <c r="I47" s="74">
        <v>64</v>
      </c>
    </row>
    <row r="48" spans="2:9" ht="51.75" customHeight="1" x14ac:dyDescent="0.25">
      <c r="B48" s="69"/>
      <c r="C48" s="87" t="s">
        <v>605</v>
      </c>
      <c r="D48" s="63">
        <v>42753</v>
      </c>
      <c r="E48" s="63">
        <v>43087</v>
      </c>
      <c r="F48" s="72" t="s">
        <v>20</v>
      </c>
      <c r="G48" s="73"/>
      <c r="H48" s="72" t="s">
        <v>20</v>
      </c>
      <c r="I48" s="74">
        <v>170</v>
      </c>
    </row>
    <row r="49" spans="2:9" ht="51.75" customHeight="1" thickBot="1" x14ac:dyDescent="0.3">
      <c r="B49" s="69"/>
      <c r="C49" s="87" t="s">
        <v>606</v>
      </c>
      <c r="D49" s="63">
        <v>42753</v>
      </c>
      <c r="E49" s="63">
        <v>43087</v>
      </c>
      <c r="F49" s="72" t="s">
        <v>20</v>
      </c>
      <c r="G49" s="73"/>
      <c r="H49" s="72" t="s">
        <v>20</v>
      </c>
      <c r="I49" s="74">
        <v>145</v>
      </c>
    </row>
    <row r="50" spans="2:9" ht="19.5" thickBot="1" x14ac:dyDescent="0.35">
      <c r="B50" s="234" t="s">
        <v>7</v>
      </c>
      <c r="C50" s="235"/>
      <c r="D50" s="89"/>
      <c r="E50" s="89"/>
      <c r="F50" s="89"/>
      <c r="G50" s="89"/>
      <c r="H50" s="89"/>
      <c r="I50" s="75">
        <f>SUM(I51:I55)</f>
        <v>361</v>
      </c>
    </row>
    <row r="51" spans="2:9" ht="27" customHeight="1" thickBot="1" x14ac:dyDescent="0.3">
      <c r="B51" s="55"/>
      <c r="C51" s="76" t="s">
        <v>567</v>
      </c>
      <c r="D51" s="63">
        <v>42753</v>
      </c>
      <c r="E51" s="63">
        <v>43087</v>
      </c>
      <c r="F51" s="105" t="s">
        <v>20</v>
      </c>
      <c r="G51" s="106"/>
      <c r="H51" s="105" t="s">
        <v>20</v>
      </c>
      <c r="I51" s="60">
        <v>127</v>
      </c>
    </row>
    <row r="52" spans="2:9" ht="27" customHeight="1" x14ac:dyDescent="0.25">
      <c r="B52" s="55"/>
      <c r="C52" s="84" t="s">
        <v>599</v>
      </c>
      <c r="D52" s="63">
        <v>42753</v>
      </c>
      <c r="E52" s="63">
        <v>43087</v>
      </c>
      <c r="F52" s="64" t="s">
        <v>20</v>
      </c>
      <c r="G52" s="65"/>
      <c r="H52" s="64" t="s">
        <v>20</v>
      </c>
      <c r="I52" s="81">
        <v>32</v>
      </c>
    </row>
    <row r="53" spans="2:9" ht="27" customHeight="1" x14ac:dyDescent="0.25">
      <c r="B53" s="78"/>
      <c r="C53" s="84" t="s">
        <v>598</v>
      </c>
      <c r="D53" s="63">
        <v>42753</v>
      </c>
      <c r="E53" s="63">
        <v>43087</v>
      </c>
      <c r="F53" s="79" t="s">
        <v>20</v>
      </c>
      <c r="G53" s="80"/>
      <c r="H53" s="79" t="s">
        <v>20</v>
      </c>
      <c r="I53" s="81">
        <v>127</v>
      </c>
    </row>
    <row r="54" spans="2:9" ht="27" customHeight="1" x14ac:dyDescent="0.25">
      <c r="B54" s="101"/>
      <c r="C54" s="85" t="s">
        <v>600</v>
      </c>
      <c r="D54" s="63">
        <v>42753</v>
      </c>
      <c r="E54" s="63">
        <v>43087</v>
      </c>
      <c r="F54" s="79" t="s">
        <v>20</v>
      </c>
      <c r="G54" s="102"/>
      <c r="H54" s="103"/>
      <c r="I54" s="104">
        <v>50</v>
      </c>
    </row>
    <row r="55" spans="2:9" ht="27" customHeight="1" thickBot="1" x14ac:dyDescent="0.3">
      <c r="B55" s="69"/>
      <c r="C55" s="87" t="s">
        <v>601</v>
      </c>
      <c r="D55" s="88">
        <v>42736</v>
      </c>
      <c r="E55" s="88">
        <v>43070</v>
      </c>
      <c r="F55" s="90" t="s">
        <v>20</v>
      </c>
      <c r="G55" s="73"/>
      <c r="H55" s="72" t="s">
        <v>20</v>
      </c>
      <c r="I55" s="74">
        <v>25</v>
      </c>
    </row>
    <row r="56" spans="2:9" ht="19.5" thickBot="1" x14ac:dyDescent="0.3">
      <c r="B56" s="229" t="s">
        <v>8</v>
      </c>
      <c r="C56" s="230"/>
      <c r="D56" s="230"/>
      <c r="E56" s="230"/>
      <c r="F56" s="230"/>
      <c r="G56" s="230"/>
      <c r="H56" s="231"/>
      <c r="I56" s="75">
        <f>SUM(I57:I59)</f>
        <v>21318</v>
      </c>
    </row>
    <row r="57" spans="2:9" ht="44.25" customHeight="1" x14ac:dyDescent="0.25">
      <c r="B57" s="55"/>
      <c r="C57" s="76" t="s">
        <v>570</v>
      </c>
      <c r="D57" s="63">
        <v>42753</v>
      </c>
      <c r="E57" s="63">
        <v>43087</v>
      </c>
      <c r="F57" s="58" t="s">
        <v>20</v>
      </c>
      <c r="G57" s="59"/>
      <c r="H57" s="58" t="s">
        <v>20</v>
      </c>
      <c r="I57" s="60">
        <v>2780</v>
      </c>
    </row>
    <row r="58" spans="2:9" ht="44.25" customHeight="1" x14ac:dyDescent="0.25">
      <c r="B58" s="61"/>
      <c r="C58" s="62" t="s">
        <v>11</v>
      </c>
      <c r="D58" s="63">
        <v>42753</v>
      </c>
      <c r="E58" s="63">
        <v>43087</v>
      </c>
      <c r="F58" s="64" t="s">
        <v>20</v>
      </c>
      <c r="G58" s="65"/>
      <c r="H58" s="64" t="s">
        <v>20</v>
      </c>
      <c r="I58" s="66">
        <v>838</v>
      </c>
    </row>
    <row r="59" spans="2:9" ht="44.25" customHeight="1" thickBot="1" x14ac:dyDescent="0.3">
      <c r="B59" s="61"/>
      <c r="C59" s="62" t="s">
        <v>12</v>
      </c>
      <c r="D59" s="63">
        <v>42753</v>
      </c>
      <c r="E59" s="63">
        <v>43087</v>
      </c>
      <c r="F59" s="64" t="s">
        <v>20</v>
      </c>
      <c r="G59" s="65"/>
      <c r="H59" s="64" t="s">
        <v>20</v>
      </c>
      <c r="I59" s="66">
        <v>17700</v>
      </c>
    </row>
    <row r="60" spans="2:9" ht="44.25" customHeight="1" thickBot="1" x14ac:dyDescent="0.3">
      <c r="B60" s="229" t="s">
        <v>602</v>
      </c>
      <c r="C60" s="230"/>
      <c r="D60" s="230"/>
      <c r="E60" s="230"/>
      <c r="F60" s="230"/>
      <c r="G60" s="230"/>
      <c r="H60" s="231"/>
      <c r="I60" s="75">
        <f>SUM(I61:I61)</f>
        <v>240</v>
      </c>
    </row>
    <row r="61" spans="2:9" ht="44.25" customHeight="1" thickBot="1" x14ac:dyDescent="0.3">
      <c r="B61" s="55"/>
      <c r="C61" s="76" t="s">
        <v>603</v>
      </c>
      <c r="D61" s="63">
        <v>42753</v>
      </c>
      <c r="E61" s="63">
        <v>43087</v>
      </c>
      <c r="F61" s="58" t="s">
        <v>20</v>
      </c>
      <c r="G61" s="59"/>
      <c r="H61" s="58" t="s">
        <v>20</v>
      </c>
      <c r="I61" s="60">
        <v>240</v>
      </c>
    </row>
    <row r="62" spans="2:9" ht="21.75" thickBot="1" x14ac:dyDescent="0.3">
      <c r="B62" s="232" t="s">
        <v>15</v>
      </c>
      <c r="C62" s="233"/>
      <c r="D62" s="233"/>
      <c r="E62" s="233"/>
      <c r="F62" s="91"/>
      <c r="G62" s="91"/>
      <c r="H62" s="92"/>
      <c r="I62" s="93">
        <f>I56+I50+I43+I37+I29+I17+I14+I8+I6+I60</f>
        <v>44335.199999999997</v>
      </c>
    </row>
  </sheetData>
  <mergeCells count="15">
    <mergeCell ref="B2:I2"/>
    <mergeCell ref="B3:I3"/>
    <mergeCell ref="B6:H6"/>
    <mergeCell ref="B8:H8"/>
    <mergeCell ref="B37:H37"/>
    <mergeCell ref="B5:C5"/>
    <mergeCell ref="B56:H56"/>
    <mergeCell ref="B43:H43"/>
    <mergeCell ref="B62:E62"/>
    <mergeCell ref="B50:C50"/>
    <mergeCell ref="B14:H14"/>
    <mergeCell ref="B17:H17"/>
    <mergeCell ref="B29:H29"/>
    <mergeCell ref="B26:H26"/>
    <mergeCell ref="B60:H60"/>
  </mergeCells>
  <hyperlinks>
    <hyperlink ref="A1" location="Contenido!A1" display="Volver al menú"/>
  </hyperlinks>
  <pageMargins left="0" right="0" top="0.74803149606299213" bottom="0.74803149606299213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5"/>
  <sheetViews>
    <sheetView showGridLines="0" zoomScaleNormal="100" workbookViewId="0">
      <selection activeCell="A19" sqref="A19"/>
    </sheetView>
  </sheetViews>
  <sheetFormatPr baseColWidth="10" defaultRowHeight="15" x14ac:dyDescent="0.25"/>
  <cols>
    <col min="1" max="1" width="17.7109375" customWidth="1"/>
    <col min="2" max="2" width="6.85546875" bestFit="1" customWidth="1"/>
    <col min="3" max="3" width="6.28515625" bestFit="1" customWidth="1"/>
    <col min="4" max="4" width="42.5703125" bestFit="1" customWidth="1"/>
    <col min="5" max="5" width="11" bestFit="1" customWidth="1"/>
    <col min="6" max="6" width="32.28515625" bestFit="1" customWidth="1"/>
    <col min="7" max="7" width="16.5703125" bestFit="1" customWidth="1"/>
    <col min="8" max="8" width="13.7109375" bestFit="1" customWidth="1"/>
  </cols>
  <sheetData>
    <row r="1" spans="1:7" x14ac:dyDescent="0.25">
      <c r="A1" s="100" t="s">
        <v>577</v>
      </c>
    </row>
    <row r="2" spans="1:7" ht="26.25" x14ac:dyDescent="0.4">
      <c r="B2" s="246" t="s">
        <v>576</v>
      </c>
      <c r="C2" s="246"/>
      <c r="D2" s="246"/>
      <c r="E2" s="246"/>
      <c r="F2" s="246"/>
      <c r="G2" s="246"/>
    </row>
    <row r="3" spans="1:7" ht="18.75" x14ac:dyDescent="0.3">
      <c r="B3" s="247" t="s">
        <v>667</v>
      </c>
      <c r="C3" s="247"/>
      <c r="D3" s="247"/>
      <c r="E3" s="247"/>
      <c r="F3" s="247"/>
      <c r="G3" s="247"/>
    </row>
    <row r="4" spans="1:7" x14ac:dyDescent="0.25">
      <c r="B4" s="4"/>
      <c r="C4" s="4"/>
      <c r="D4" s="4"/>
    </row>
    <row r="5" spans="1:7" ht="15.75" thickBot="1" x14ac:dyDescent="0.3">
      <c r="B5" s="20" t="s">
        <v>43</v>
      </c>
      <c r="C5" s="21" t="s">
        <v>44</v>
      </c>
      <c r="D5" s="21" t="s">
        <v>45</v>
      </c>
      <c r="E5" s="22" t="s">
        <v>46</v>
      </c>
      <c r="F5" s="22" t="s">
        <v>47</v>
      </c>
      <c r="G5" s="21" t="s">
        <v>48</v>
      </c>
    </row>
    <row r="6" spans="1:7" ht="15.75" thickTop="1" x14ac:dyDescent="0.25">
      <c r="B6" s="13" t="s">
        <v>49</v>
      </c>
      <c r="C6" s="16" t="s">
        <v>50</v>
      </c>
      <c r="D6" s="16" t="s">
        <v>51</v>
      </c>
      <c r="E6" t="s">
        <v>52</v>
      </c>
      <c r="F6" t="s">
        <v>53</v>
      </c>
      <c r="G6" s="8">
        <v>10655570446</v>
      </c>
    </row>
    <row r="7" spans="1:7" x14ac:dyDescent="0.25">
      <c r="B7" s="13"/>
      <c r="C7" s="16"/>
      <c r="D7" s="16"/>
      <c r="E7" t="s">
        <v>669</v>
      </c>
      <c r="F7" t="s">
        <v>670</v>
      </c>
      <c r="G7" s="8">
        <v>214807390</v>
      </c>
    </row>
    <row r="8" spans="1:7" x14ac:dyDescent="0.25">
      <c r="B8" s="13"/>
      <c r="C8" s="16"/>
      <c r="D8" s="16"/>
      <c r="E8" t="s">
        <v>54</v>
      </c>
      <c r="F8" t="s">
        <v>55</v>
      </c>
      <c r="G8" s="8">
        <v>47108708855</v>
      </c>
    </row>
    <row r="9" spans="1:7" x14ac:dyDescent="0.25">
      <c r="B9" s="13"/>
      <c r="C9" s="16"/>
      <c r="D9" s="16"/>
      <c r="E9" t="s">
        <v>56</v>
      </c>
      <c r="F9" t="s">
        <v>57</v>
      </c>
      <c r="G9" s="8">
        <v>48126268923</v>
      </c>
    </row>
    <row r="10" spans="1:7" x14ac:dyDescent="0.25">
      <c r="B10" s="13"/>
      <c r="C10" s="16"/>
      <c r="D10" s="16"/>
      <c r="E10" t="s">
        <v>58</v>
      </c>
      <c r="F10" t="s">
        <v>59</v>
      </c>
      <c r="G10" s="8">
        <v>9933249721</v>
      </c>
    </row>
    <row r="11" spans="1:7" x14ac:dyDescent="0.25">
      <c r="B11" s="13"/>
      <c r="C11" s="16"/>
      <c r="D11" s="16"/>
      <c r="E11" t="s">
        <v>60</v>
      </c>
      <c r="F11" t="s">
        <v>61</v>
      </c>
      <c r="G11" s="8">
        <v>7661000000</v>
      </c>
    </row>
    <row r="12" spans="1:7" x14ac:dyDescent="0.25">
      <c r="B12" s="13"/>
      <c r="C12" s="16"/>
      <c r="D12" s="16"/>
      <c r="E12" t="s">
        <v>62</v>
      </c>
      <c r="F12" t="s">
        <v>63</v>
      </c>
      <c r="G12" s="8">
        <v>8590000000</v>
      </c>
    </row>
    <row r="13" spans="1:7" x14ac:dyDescent="0.25">
      <c r="B13" s="13"/>
      <c r="C13" s="16"/>
      <c r="D13" s="16"/>
      <c r="E13" t="s">
        <v>64</v>
      </c>
      <c r="F13" t="s">
        <v>65</v>
      </c>
      <c r="G13" s="8">
        <v>670000000</v>
      </c>
    </row>
    <row r="14" spans="1:7" x14ac:dyDescent="0.25">
      <c r="B14" s="13"/>
      <c r="C14" s="16"/>
      <c r="D14" s="16"/>
      <c r="E14" t="s">
        <v>66</v>
      </c>
      <c r="F14" t="s">
        <v>67</v>
      </c>
      <c r="G14" s="8">
        <v>735000000</v>
      </c>
    </row>
    <row r="15" spans="1:7" x14ac:dyDescent="0.25">
      <c r="B15" s="13"/>
      <c r="C15" s="16"/>
      <c r="D15" s="16"/>
      <c r="E15" t="s">
        <v>68</v>
      </c>
      <c r="F15" t="s">
        <v>69</v>
      </c>
      <c r="G15" s="8">
        <v>420000000</v>
      </c>
    </row>
    <row r="16" spans="1:7" x14ac:dyDescent="0.25">
      <c r="B16" s="13"/>
      <c r="C16" s="16"/>
      <c r="D16" s="16"/>
      <c r="E16" t="s">
        <v>70</v>
      </c>
      <c r="F16" t="s">
        <v>71</v>
      </c>
      <c r="G16" s="8">
        <v>7920000</v>
      </c>
    </row>
    <row r="17" spans="2:7" x14ac:dyDescent="0.25">
      <c r="B17" s="13"/>
      <c r="C17" s="16"/>
      <c r="D17" s="16"/>
      <c r="E17" t="s">
        <v>72</v>
      </c>
      <c r="F17" t="s">
        <v>73</v>
      </c>
      <c r="G17" s="8">
        <v>956980000</v>
      </c>
    </row>
    <row r="18" spans="2:7" x14ac:dyDescent="0.25">
      <c r="B18" s="13"/>
      <c r="C18" s="16"/>
      <c r="D18" s="16"/>
      <c r="E18" t="s">
        <v>74</v>
      </c>
      <c r="F18" t="s">
        <v>75</v>
      </c>
      <c r="G18" s="8">
        <v>191000000</v>
      </c>
    </row>
    <row r="19" spans="2:7" x14ac:dyDescent="0.25">
      <c r="B19" s="13"/>
      <c r="C19" s="16"/>
      <c r="D19" s="16"/>
      <c r="E19" t="s">
        <v>76</v>
      </c>
      <c r="F19" t="s">
        <v>77</v>
      </c>
      <c r="G19" s="8">
        <v>20975000</v>
      </c>
    </row>
    <row r="20" spans="2:7" x14ac:dyDescent="0.25">
      <c r="B20" s="13"/>
      <c r="C20" s="16"/>
      <c r="D20" s="16"/>
      <c r="E20" t="s">
        <v>78</v>
      </c>
      <c r="F20" t="s">
        <v>79</v>
      </c>
      <c r="G20" s="8">
        <v>127800000</v>
      </c>
    </row>
    <row r="21" spans="2:7" x14ac:dyDescent="0.25">
      <c r="B21" s="13"/>
      <c r="C21" s="16"/>
      <c r="D21" s="16"/>
      <c r="E21" t="s">
        <v>671</v>
      </c>
      <c r="F21" t="s">
        <v>672</v>
      </c>
      <c r="G21" s="8">
        <v>3000000</v>
      </c>
    </row>
    <row r="22" spans="2:7" x14ac:dyDescent="0.25">
      <c r="B22" s="13"/>
      <c r="C22" s="16"/>
      <c r="D22" s="16"/>
      <c r="E22" t="s">
        <v>80</v>
      </c>
      <c r="F22" t="s">
        <v>81</v>
      </c>
      <c r="G22" s="8">
        <v>896000000</v>
      </c>
    </row>
    <row r="23" spans="2:7" x14ac:dyDescent="0.25">
      <c r="B23" s="13"/>
      <c r="C23" s="16"/>
      <c r="D23" s="19" t="s">
        <v>82</v>
      </c>
      <c r="E23" s="9"/>
      <c r="F23" s="9"/>
      <c r="G23" s="10">
        <f>SUM(G6:G22)</f>
        <v>136318280335</v>
      </c>
    </row>
    <row r="24" spans="2:7" x14ac:dyDescent="0.25">
      <c r="B24" s="13"/>
      <c r="C24" s="16" t="s">
        <v>83</v>
      </c>
      <c r="D24" s="16" t="s">
        <v>21</v>
      </c>
      <c r="E24" t="s">
        <v>94</v>
      </c>
      <c r="F24" t="s">
        <v>69</v>
      </c>
      <c r="G24" s="8">
        <v>-16680000</v>
      </c>
    </row>
    <row r="25" spans="2:7" x14ac:dyDescent="0.25">
      <c r="B25" s="13"/>
      <c r="C25" s="16"/>
      <c r="D25" s="16"/>
      <c r="E25" t="s">
        <v>95</v>
      </c>
      <c r="F25" t="s">
        <v>71</v>
      </c>
      <c r="G25" s="8">
        <v>-300000</v>
      </c>
    </row>
    <row r="26" spans="2:7" x14ac:dyDescent="0.25">
      <c r="B26" s="13"/>
      <c r="C26" s="16"/>
      <c r="D26" s="16"/>
      <c r="E26" t="s">
        <v>96</v>
      </c>
      <c r="F26" t="s">
        <v>73</v>
      </c>
      <c r="G26" s="8">
        <v>-1185000</v>
      </c>
    </row>
    <row r="27" spans="2:7" x14ac:dyDescent="0.25">
      <c r="B27" s="13"/>
      <c r="C27" s="16"/>
      <c r="D27" s="16"/>
      <c r="E27" t="s">
        <v>97</v>
      </c>
      <c r="F27" t="s">
        <v>98</v>
      </c>
      <c r="G27" s="8">
        <v>-700000</v>
      </c>
    </row>
    <row r="28" spans="2:7" x14ac:dyDescent="0.25">
      <c r="B28" s="13"/>
      <c r="C28" s="16"/>
      <c r="D28" s="16"/>
      <c r="E28" t="s">
        <v>84</v>
      </c>
      <c r="F28" t="s">
        <v>85</v>
      </c>
      <c r="G28" s="8">
        <v>-241749000</v>
      </c>
    </row>
    <row r="29" spans="2:7" x14ac:dyDescent="0.25">
      <c r="B29" s="13"/>
      <c r="C29" s="16"/>
      <c r="D29" s="16"/>
      <c r="E29" t="s">
        <v>86</v>
      </c>
      <c r="F29" t="s">
        <v>87</v>
      </c>
      <c r="G29" s="8">
        <v>-185452000</v>
      </c>
    </row>
    <row r="30" spans="2:7" x14ac:dyDescent="0.25">
      <c r="B30" s="13"/>
      <c r="C30" s="16"/>
      <c r="D30" s="16"/>
      <c r="E30" t="s">
        <v>88</v>
      </c>
      <c r="F30" t="s">
        <v>89</v>
      </c>
      <c r="G30" s="8">
        <v>-1300000</v>
      </c>
    </row>
    <row r="31" spans="2:7" x14ac:dyDescent="0.25">
      <c r="B31" s="13"/>
      <c r="C31" s="16"/>
      <c r="D31" s="16"/>
      <c r="E31" t="s">
        <v>90</v>
      </c>
      <c r="F31" t="s">
        <v>91</v>
      </c>
      <c r="G31" s="8">
        <v>-129673062</v>
      </c>
    </row>
    <row r="32" spans="2:7" x14ac:dyDescent="0.25">
      <c r="B32" s="13"/>
      <c r="C32" s="16"/>
      <c r="D32" s="16"/>
      <c r="E32" t="s">
        <v>92</v>
      </c>
      <c r="F32" t="s">
        <v>93</v>
      </c>
      <c r="G32" s="8">
        <v>-144595455</v>
      </c>
    </row>
    <row r="33" spans="2:7" x14ac:dyDescent="0.25">
      <c r="B33" s="13"/>
      <c r="C33" s="16"/>
      <c r="D33" s="19" t="s">
        <v>99</v>
      </c>
      <c r="E33" s="9"/>
      <c r="F33" s="9"/>
      <c r="G33" s="10">
        <f>SUM(G24:G32)</f>
        <v>-721634517</v>
      </c>
    </row>
    <row r="34" spans="2:7" x14ac:dyDescent="0.25">
      <c r="B34" s="13"/>
      <c r="C34" s="16" t="s">
        <v>100</v>
      </c>
      <c r="D34" s="16" t="s">
        <v>101</v>
      </c>
      <c r="E34" t="s">
        <v>102</v>
      </c>
      <c r="F34" t="s">
        <v>103</v>
      </c>
      <c r="G34" s="8">
        <v>750000000</v>
      </c>
    </row>
    <row r="35" spans="2:7" x14ac:dyDescent="0.25">
      <c r="B35" s="13"/>
      <c r="C35" s="16"/>
      <c r="D35" s="16"/>
      <c r="E35" t="s">
        <v>104</v>
      </c>
      <c r="F35" t="s">
        <v>105</v>
      </c>
      <c r="G35" s="8">
        <v>7000000</v>
      </c>
    </row>
    <row r="36" spans="2:7" x14ac:dyDescent="0.25">
      <c r="B36" s="13"/>
      <c r="C36" s="16"/>
      <c r="D36" s="16"/>
      <c r="E36" t="s">
        <v>106</v>
      </c>
      <c r="F36" t="s">
        <v>107</v>
      </c>
      <c r="G36" s="8">
        <v>190000000</v>
      </c>
    </row>
    <row r="37" spans="2:7" x14ac:dyDescent="0.25">
      <c r="B37" s="13"/>
      <c r="C37" s="16"/>
      <c r="D37" s="16"/>
      <c r="E37" t="s">
        <v>686</v>
      </c>
      <c r="F37" t="s">
        <v>687</v>
      </c>
      <c r="G37" s="8">
        <v>145000000</v>
      </c>
    </row>
    <row r="38" spans="2:7" x14ac:dyDescent="0.25">
      <c r="B38" s="13"/>
      <c r="C38" s="16"/>
      <c r="D38" s="16"/>
      <c r="E38" t="s">
        <v>688</v>
      </c>
      <c r="F38" t="s">
        <v>689</v>
      </c>
      <c r="G38" s="8">
        <v>2300000000</v>
      </c>
    </row>
    <row r="39" spans="2:7" x14ac:dyDescent="0.25">
      <c r="B39" s="13"/>
      <c r="C39" s="16"/>
      <c r="D39" s="16"/>
      <c r="E39" t="s">
        <v>690</v>
      </c>
      <c r="F39" t="s">
        <v>691</v>
      </c>
      <c r="G39" s="8">
        <v>1820000000</v>
      </c>
    </row>
    <row r="40" spans="2:7" x14ac:dyDescent="0.25">
      <c r="B40" s="13"/>
      <c r="C40" s="16"/>
      <c r="D40" s="19" t="s">
        <v>109</v>
      </c>
      <c r="E40" s="9"/>
      <c r="F40" s="9"/>
      <c r="G40" s="10">
        <f>SUM(G34:G39)</f>
        <v>5212000000</v>
      </c>
    </row>
    <row r="41" spans="2:7" x14ac:dyDescent="0.25">
      <c r="B41" s="13"/>
      <c r="C41" s="16" t="s">
        <v>110</v>
      </c>
      <c r="D41" s="16" t="s">
        <v>25</v>
      </c>
      <c r="E41" s="7" t="s">
        <v>111</v>
      </c>
      <c r="F41" s="7" t="s">
        <v>112</v>
      </c>
      <c r="G41" s="8">
        <v>175000000</v>
      </c>
    </row>
    <row r="42" spans="2:7" x14ac:dyDescent="0.25">
      <c r="B42" s="13"/>
      <c r="C42" s="16"/>
      <c r="D42" s="19" t="s">
        <v>113</v>
      </c>
      <c r="E42" s="9"/>
      <c r="F42" s="9"/>
      <c r="G42" s="10">
        <f>+G41</f>
        <v>175000000</v>
      </c>
    </row>
    <row r="43" spans="2:7" x14ac:dyDescent="0.25">
      <c r="B43" s="13"/>
      <c r="C43" s="16" t="s">
        <v>114</v>
      </c>
      <c r="D43" s="16" t="s">
        <v>115</v>
      </c>
      <c r="E43" t="s">
        <v>119</v>
      </c>
      <c r="F43" t="s">
        <v>120</v>
      </c>
      <c r="G43" s="6">
        <v>17000000</v>
      </c>
    </row>
    <row r="44" spans="2:7" x14ac:dyDescent="0.25">
      <c r="B44" s="13"/>
      <c r="C44" s="16"/>
      <c r="D44" s="16"/>
      <c r="E44" t="s">
        <v>123</v>
      </c>
      <c r="F44" t="s">
        <v>124</v>
      </c>
      <c r="G44" s="6">
        <v>10000000</v>
      </c>
    </row>
    <row r="45" spans="2:7" x14ac:dyDescent="0.25">
      <c r="B45" s="13"/>
      <c r="C45" s="16"/>
      <c r="D45" s="16"/>
      <c r="E45" t="s">
        <v>126</v>
      </c>
      <c r="F45" t="s">
        <v>127</v>
      </c>
      <c r="G45" s="6">
        <v>5000000</v>
      </c>
    </row>
    <row r="46" spans="2:7" x14ac:dyDescent="0.25">
      <c r="B46" s="13"/>
      <c r="C46" s="16"/>
      <c r="D46" s="19" t="s">
        <v>121</v>
      </c>
      <c r="E46" s="9"/>
      <c r="F46" s="9"/>
      <c r="G46" s="10">
        <f>SUM(G43:G45)</f>
        <v>32000000</v>
      </c>
    </row>
    <row r="47" spans="2:7" x14ac:dyDescent="0.25">
      <c r="B47" s="13"/>
      <c r="C47" s="16">
        <v>4265</v>
      </c>
      <c r="D47" s="16" t="s">
        <v>122</v>
      </c>
      <c r="E47" t="s">
        <v>128</v>
      </c>
      <c r="F47" t="s">
        <v>129</v>
      </c>
      <c r="G47" s="8">
        <v>30000000</v>
      </c>
    </row>
    <row r="48" spans="2:7" x14ac:dyDescent="0.25">
      <c r="B48" s="13"/>
      <c r="C48" s="16"/>
      <c r="D48" s="19" t="s">
        <v>125</v>
      </c>
      <c r="E48" s="9"/>
      <c r="F48" s="9"/>
      <c r="G48" s="10">
        <v>30000000</v>
      </c>
    </row>
    <row r="49" spans="2:7" x14ac:dyDescent="0.25">
      <c r="B49" s="14" t="s">
        <v>130</v>
      </c>
      <c r="C49" s="17"/>
      <c r="D49" s="17"/>
      <c r="E49" s="11"/>
      <c r="F49" s="11"/>
      <c r="G49" s="12">
        <f>+G48+G46+G42+G40+G33+G23</f>
        <v>141045645818</v>
      </c>
    </row>
    <row r="50" spans="2:7" x14ac:dyDescent="0.25">
      <c r="B50" s="13" t="s">
        <v>131</v>
      </c>
      <c r="C50" s="16" t="s">
        <v>132</v>
      </c>
      <c r="D50" s="16" t="s">
        <v>22</v>
      </c>
      <c r="E50" t="s">
        <v>133</v>
      </c>
      <c r="F50" t="s">
        <v>134</v>
      </c>
      <c r="G50" s="8">
        <v>26606333758</v>
      </c>
    </row>
    <row r="51" spans="2:7" x14ac:dyDescent="0.25">
      <c r="B51" s="13"/>
      <c r="C51" s="16"/>
      <c r="D51" s="16"/>
      <c r="E51" t="s">
        <v>135</v>
      </c>
      <c r="F51" t="s">
        <v>136</v>
      </c>
      <c r="G51" s="8">
        <v>8458408700</v>
      </c>
    </row>
    <row r="52" spans="2:7" x14ac:dyDescent="0.25">
      <c r="B52" s="13"/>
      <c r="C52" s="16"/>
      <c r="D52" s="16"/>
      <c r="E52" t="s">
        <v>137</v>
      </c>
      <c r="F52" t="s">
        <v>138</v>
      </c>
      <c r="G52" s="8">
        <v>44788000</v>
      </c>
    </row>
    <row r="53" spans="2:7" x14ac:dyDescent="0.25">
      <c r="B53" s="13"/>
      <c r="C53" s="16"/>
      <c r="D53" s="16"/>
      <c r="E53" t="s">
        <v>673</v>
      </c>
      <c r="F53" t="s">
        <v>384</v>
      </c>
      <c r="G53" s="8">
        <v>4000000</v>
      </c>
    </row>
    <row r="54" spans="2:7" x14ac:dyDescent="0.25">
      <c r="B54" s="13"/>
      <c r="C54" s="16"/>
      <c r="D54" s="16"/>
      <c r="E54" t="s">
        <v>139</v>
      </c>
      <c r="F54" t="s">
        <v>140</v>
      </c>
      <c r="G54" s="8">
        <v>4000000</v>
      </c>
    </row>
    <row r="55" spans="2:7" x14ac:dyDescent="0.25">
      <c r="B55" s="13"/>
      <c r="C55" s="16"/>
      <c r="D55" s="16"/>
      <c r="E55" t="s">
        <v>141</v>
      </c>
      <c r="F55" t="s">
        <v>142</v>
      </c>
      <c r="G55" s="8">
        <v>111348000</v>
      </c>
    </row>
    <row r="56" spans="2:7" x14ac:dyDescent="0.25">
      <c r="B56" s="13"/>
      <c r="C56" s="16"/>
      <c r="D56" s="16"/>
      <c r="E56" t="s">
        <v>143</v>
      </c>
      <c r="F56" t="s">
        <v>144</v>
      </c>
      <c r="G56" s="8">
        <v>10000000</v>
      </c>
    </row>
    <row r="57" spans="2:7" x14ac:dyDescent="0.25">
      <c r="B57" s="13"/>
      <c r="C57" s="16"/>
      <c r="D57" s="16"/>
      <c r="E57" t="s">
        <v>145</v>
      </c>
      <c r="F57" t="s">
        <v>146</v>
      </c>
      <c r="G57" s="8">
        <v>7500000</v>
      </c>
    </row>
    <row r="58" spans="2:7" x14ac:dyDescent="0.25">
      <c r="B58" s="13"/>
      <c r="C58" s="16"/>
      <c r="D58" s="16"/>
      <c r="E58" t="s">
        <v>147</v>
      </c>
      <c r="F58" t="s">
        <v>148</v>
      </c>
      <c r="G58" s="8">
        <v>18000000</v>
      </c>
    </row>
    <row r="59" spans="2:7" x14ac:dyDescent="0.25">
      <c r="B59" s="13"/>
      <c r="C59" s="16"/>
      <c r="D59" s="16"/>
      <c r="E59" t="s">
        <v>149</v>
      </c>
      <c r="F59" t="s">
        <v>150</v>
      </c>
      <c r="G59" s="8">
        <v>2276314154</v>
      </c>
    </row>
    <row r="60" spans="2:7" x14ac:dyDescent="0.25">
      <c r="B60" s="13"/>
      <c r="C60" s="16"/>
      <c r="D60" s="16"/>
      <c r="E60" t="s">
        <v>151</v>
      </c>
      <c r="F60" t="s">
        <v>152</v>
      </c>
      <c r="G60" s="8">
        <v>132647800</v>
      </c>
    </row>
    <row r="61" spans="2:7" x14ac:dyDescent="0.25">
      <c r="B61" s="13"/>
      <c r="C61" s="16"/>
      <c r="D61" s="16"/>
      <c r="E61" t="s">
        <v>153</v>
      </c>
      <c r="F61" t="s">
        <v>154</v>
      </c>
      <c r="G61" s="8">
        <v>2159918000</v>
      </c>
    </row>
    <row r="62" spans="2:7" x14ac:dyDescent="0.25">
      <c r="B62" s="13"/>
      <c r="C62" s="16"/>
      <c r="D62" s="16"/>
      <c r="E62" t="s">
        <v>155</v>
      </c>
      <c r="F62" t="s">
        <v>156</v>
      </c>
      <c r="G62" s="8">
        <v>268800000</v>
      </c>
    </row>
    <row r="63" spans="2:7" x14ac:dyDescent="0.25">
      <c r="B63" s="13"/>
      <c r="C63" s="16"/>
      <c r="D63" s="16"/>
      <c r="E63" t="s">
        <v>157</v>
      </c>
      <c r="F63" t="s">
        <v>158</v>
      </c>
      <c r="G63" s="8">
        <v>34300000</v>
      </c>
    </row>
    <row r="64" spans="2:7" x14ac:dyDescent="0.25">
      <c r="B64" s="13"/>
      <c r="C64" s="16"/>
      <c r="D64" s="16"/>
      <c r="E64" t="s">
        <v>159</v>
      </c>
      <c r="F64" t="s">
        <v>160</v>
      </c>
      <c r="G64" s="8">
        <v>40000000</v>
      </c>
    </row>
    <row r="65" spans="2:7" x14ac:dyDescent="0.25">
      <c r="B65" s="13"/>
      <c r="C65" s="16"/>
      <c r="D65" s="16"/>
      <c r="E65" t="s">
        <v>161</v>
      </c>
      <c r="F65" t="s">
        <v>162</v>
      </c>
      <c r="G65" s="8">
        <v>40168064000</v>
      </c>
    </row>
    <row r="66" spans="2:7" x14ac:dyDescent="0.25">
      <c r="B66" s="13"/>
      <c r="C66" s="16"/>
      <c r="D66" s="16"/>
      <c r="E66" t="s">
        <v>163</v>
      </c>
      <c r="F66" t="s">
        <v>164</v>
      </c>
      <c r="G66" s="8">
        <v>267000000</v>
      </c>
    </row>
    <row r="67" spans="2:7" x14ac:dyDescent="0.25">
      <c r="B67" s="13"/>
      <c r="C67" s="16"/>
      <c r="D67" s="16"/>
      <c r="E67" t="s">
        <v>165</v>
      </c>
      <c r="F67" t="s">
        <v>166</v>
      </c>
      <c r="G67" s="8">
        <v>279900000</v>
      </c>
    </row>
    <row r="68" spans="2:7" x14ac:dyDescent="0.25">
      <c r="B68" s="13"/>
      <c r="C68" s="16"/>
      <c r="D68" s="16"/>
      <c r="E68" t="s">
        <v>674</v>
      </c>
      <c r="F68" t="s">
        <v>10</v>
      </c>
      <c r="G68" s="8">
        <v>1136004090</v>
      </c>
    </row>
    <row r="69" spans="2:7" x14ac:dyDescent="0.25">
      <c r="B69" s="13"/>
      <c r="C69" s="16"/>
      <c r="D69" s="19" t="s">
        <v>167</v>
      </c>
      <c r="E69" s="9"/>
      <c r="F69" s="9"/>
      <c r="G69" s="10">
        <f>SUM(G50:G68)</f>
        <v>82027326502</v>
      </c>
    </row>
    <row r="70" spans="2:7" x14ac:dyDescent="0.25">
      <c r="B70" s="13"/>
      <c r="C70" s="16" t="s">
        <v>168</v>
      </c>
      <c r="D70" s="16" t="s">
        <v>23</v>
      </c>
      <c r="E70" t="s">
        <v>675</v>
      </c>
      <c r="F70" t="s">
        <v>676</v>
      </c>
      <c r="G70" s="8">
        <v>40000000</v>
      </c>
    </row>
    <row r="71" spans="2:7" x14ac:dyDescent="0.25">
      <c r="B71" s="13"/>
      <c r="C71" s="16"/>
      <c r="D71" s="16"/>
      <c r="E71" t="s">
        <v>173</v>
      </c>
      <c r="F71" t="s">
        <v>174</v>
      </c>
      <c r="G71" s="8">
        <v>1312568524</v>
      </c>
    </row>
    <row r="72" spans="2:7" x14ac:dyDescent="0.25">
      <c r="B72" s="13"/>
      <c r="C72" s="16"/>
      <c r="D72" s="16"/>
      <c r="E72" t="s">
        <v>677</v>
      </c>
      <c r="F72" t="s">
        <v>678</v>
      </c>
      <c r="G72" s="8">
        <v>3100000</v>
      </c>
    </row>
    <row r="73" spans="2:7" x14ac:dyDescent="0.25">
      <c r="B73" s="13"/>
      <c r="C73" s="16"/>
      <c r="D73" s="16"/>
      <c r="E73" t="s">
        <v>175</v>
      </c>
      <c r="F73" t="s">
        <v>176</v>
      </c>
      <c r="G73" s="8">
        <v>372675000</v>
      </c>
    </row>
    <row r="74" spans="2:7" x14ac:dyDescent="0.25">
      <c r="B74" s="13"/>
      <c r="C74" s="16"/>
      <c r="D74" s="16"/>
      <c r="E74" t="s">
        <v>179</v>
      </c>
      <c r="F74" t="s">
        <v>180</v>
      </c>
      <c r="G74" s="8">
        <v>1324492000</v>
      </c>
    </row>
    <row r="75" spans="2:7" x14ac:dyDescent="0.25">
      <c r="B75" s="13"/>
      <c r="C75" s="16"/>
      <c r="D75" s="16"/>
      <c r="E75" t="s">
        <v>181</v>
      </c>
      <c r="F75" t="s">
        <v>182</v>
      </c>
      <c r="G75" s="8">
        <v>3052569292</v>
      </c>
    </row>
    <row r="76" spans="2:7" x14ac:dyDescent="0.25">
      <c r="B76" s="13"/>
      <c r="C76" s="16"/>
      <c r="D76" s="16"/>
      <c r="E76" t="s">
        <v>183</v>
      </c>
      <c r="F76" t="s">
        <v>184</v>
      </c>
      <c r="G76" s="8">
        <v>89323642</v>
      </c>
    </row>
    <row r="77" spans="2:7" x14ac:dyDescent="0.25">
      <c r="B77" s="13"/>
      <c r="C77" s="16"/>
      <c r="D77" s="16"/>
      <c r="E77" t="s">
        <v>185</v>
      </c>
      <c r="F77" t="s">
        <v>186</v>
      </c>
      <c r="G77" s="8">
        <v>377525000</v>
      </c>
    </row>
    <row r="78" spans="2:7" x14ac:dyDescent="0.25">
      <c r="B78" s="13"/>
      <c r="C78" s="16"/>
      <c r="D78" s="16"/>
      <c r="E78" t="s">
        <v>187</v>
      </c>
      <c r="F78" t="s">
        <v>188</v>
      </c>
      <c r="G78" s="8">
        <v>435950000</v>
      </c>
    </row>
    <row r="79" spans="2:7" x14ac:dyDescent="0.25">
      <c r="B79" s="13"/>
      <c r="C79" s="16"/>
      <c r="D79" s="16"/>
      <c r="E79" t="s">
        <v>189</v>
      </c>
      <c r="F79" t="s">
        <v>190</v>
      </c>
      <c r="G79" s="8">
        <v>86750000</v>
      </c>
    </row>
    <row r="80" spans="2:7" x14ac:dyDescent="0.25">
      <c r="B80" s="13"/>
      <c r="C80" s="16"/>
      <c r="D80" s="16"/>
      <c r="E80" t="s">
        <v>191</v>
      </c>
      <c r="F80" t="s">
        <v>192</v>
      </c>
      <c r="G80" s="8">
        <v>904000000</v>
      </c>
    </row>
    <row r="81" spans="2:7" x14ac:dyDescent="0.25">
      <c r="B81" s="13"/>
      <c r="C81" s="16"/>
      <c r="D81" s="16"/>
      <c r="E81" t="s">
        <v>193</v>
      </c>
      <c r="F81" t="s">
        <v>194</v>
      </c>
      <c r="G81" s="8">
        <v>26044000</v>
      </c>
    </row>
    <row r="82" spans="2:7" x14ac:dyDescent="0.25">
      <c r="B82" s="13"/>
      <c r="C82" s="16"/>
      <c r="D82" s="16"/>
      <c r="E82" t="s">
        <v>195</v>
      </c>
      <c r="F82" t="s">
        <v>196</v>
      </c>
      <c r="G82" s="8">
        <v>89302000</v>
      </c>
    </row>
    <row r="83" spans="2:7" x14ac:dyDescent="0.25">
      <c r="B83" s="13"/>
      <c r="C83" s="16"/>
      <c r="D83" s="16"/>
      <c r="E83" t="s">
        <v>197</v>
      </c>
      <c r="F83" t="s">
        <v>198</v>
      </c>
      <c r="G83" s="8">
        <v>104410600</v>
      </c>
    </row>
    <row r="84" spans="2:7" x14ac:dyDescent="0.25">
      <c r="B84" s="13"/>
      <c r="C84" s="16"/>
      <c r="D84" s="16"/>
      <c r="E84" t="s">
        <v>199</v>
      </c>
      <c r="F84" t="s">
        <v>200</v>
      </c>
      <c r="G84" s="8">
        <v>1000000</v>
      </c>
    </row>
    <row r="85" spans="2:7" x14ac:dyDescent="0.25">
      <c r="B85" s="13"/>
      <c r="C85" s="16"/>
      <c r="D85" s="16"/>
      <c r="E85" t="s">
        <v>203</v>
      </c>
      <c r="F85" t="s">
        <v>204</v>
      </c>
      <c r="G85" s="8">
        <v>45500000</v>
      </c>
    </row>
    <row r="86" spans="2:7" x14ac:dyDescent="0.25">
      <c r="B86" s="13"/>
      <c r="C86" s="16"/>
      <c r="D86" s="16"/>
      <c r="E86" t="s">
        <v>205</v>
      </c>
      <c r="F86" t="s">
        <v>206</v>
      </c>
      <c r="G86" s="8">
        <v>3420000</v>
      </c>
    </row>
    <row r="87" spans="2:7" x14ac:dyDescent="0.25">
      <c r="B87" s="13"/>
      <c r="C87" s="16"/>
      <c r="D87" s="16"/>
      <c r="E87" t="s">
        <v>207</v>
      </c>
      <c r="F87" t="s">
        <v>208</v>
      </c>
      <c r="G87" s="8">
        <v>172000651</v>
      </c>
    </row>
    <row r="88" spans="2:7" x14ac:dyDescent="0.25">
      <c r="B88" s="13"/>
      <c r="C88" s="16"/>
      <c r="D88" s="16"/>
      <c r="E88" t="s">
        <v>209</v>
      </c>
      <c r="F88" t="s">
        <v>210</v>
      </c>
      <c r="G88" s="8">
        <v>53419000</v>
      </c>
    </row>
    <row r="89" spans="2:7" x14ac:dyDescent="0.25">
      <c r="B89" s="13"/>
      <c r="C89" s="16"/>
      <c r="D89" s="16"/>
      <c r="E89" t="s">
        <v>211</v>
      </c>
      <c r="F89" t="s">
        <v>212</v>
      </c>
      <c r="G89" s="8">
        <v>27102000</v>
      </c>
    </row>
    <row r="90" spans="2:7" x14ac:dyDescent="0.25">
      <c r="B90" s="13"/>
      <c r="C90" s="16"/>
      <c r="D90" s="16"/>
      <c r="E90" t="s">
        <v>213</v>
      </c>
      <c r="F90" t="s">
        <v>214</v>
      </c>
      <c r="G90" s="8">
        <v>33900000</v>
      </c>
    </row>
    <row r="91" spans="2:7" x14ac:dyDescent="0.25">
      <c r="B91" s="13"/>
      <c r="C91" s="16"/>
      <c r="D91" s="16"/>
      <c r="E91" t="s">
        <v>215</v>
      </c>
      <c r="F91" t="s">
        <v>216</v>
      </c>
      <c r="G91" s="8">
        <v>17390000</v>
      </c>
    </row>
    <row r="92" spans="2:7" x14ac:dyDescent="0.25">
      <c r="B92" s="13"/>
      <c r="C92" s="16"/>
      <c r="D92" s="16"/>
      <c r="E92" t="s">
        <v>217</v>
      </c>
      <c r="F92" t="s">
        <v>218</v>
      </c>
      <c r="G92" s="8">
        <v>11600000</v>
      </c>
    </row>
    <row r="93" spans="2:7" x14ac:dyDescent="0.25">
      <c r="B93" s="13"/>
      <c r="C93" s="16"/>
      <c r="D93" s="16"/>
      <c r="E93" t="s">
        <v>219</v>
      </c>
      <c r="F93" t="s">
        <v>220</v>
      </c>
      <c r="G93" s="8">
        <v>266162000</v>
      </c>
    </row>
    <row r="94" spans="2:7" x14ac:dyDescent="0.25">
      <c r="B94" s="13"/>
      <c r="C94" s="16"/>
      <c r="D94" s="16"/>
      <c r="E94" t="s">
        <v>221</v>
      </c>
      <c r="F94" t="s">
        <v>222</v>
      </c>
      <c r="G94" s="8">
        <v>74000000</v>
      </c>
    </row>
    <row r="95" spans="2:7" x14ac:dyDescent="0.25">
      <c r="B95" s="13"/>
      <c r="C95" s="16"/>
      <c r="D95" s="16"/>
      <c r="E95" t="s">
        <v>177</v>
      </c>
      <c r="F95" t="s">
        <v>178</v>
      </c>
      <c r="G95" s="8">
        <v>240000000</v>
      </c>
    </row>
    <row r="96" spans="2:7" x14ac:dyDescent="0.25">
      <c r="B96" s="13"/>
      <c r="C96" s="16"/>
      <c r="D96" s="16"/>
      <c r="E96" t="s">
        <v>201</v>
      </c>
      <c r="F96" t="s">
        <v>202</v>
      </c>
      <c r="G96" s="8">
        <v>13126000</v>
      </c>
    </row>
    <row r="97" spans="2:7" x14ac:dyDescent="0.25">
      <c r="B97" s="13"/>
      <c r="C97" s="16"/>
      <c r="D97" s="16"/>
      <c r="E97" t="s">
        <v>171</v>
      </c>
      <c r="F97" t="s">
        <v>172</v>
      </c>
      <c r="G97" s="8">
        <v>4000000</v>
      </c>
    </row>
    <row r="98" spans="2:7" x14ac:dyDescent="0.25">
      <c r="B98" s="13"/>
      <c r="C98" s="16"/>
      <c r="D98" s="16"/>
      <c r="E98" t="s">
        <v>169</v>
      </c>
      <c r="F98" t="s">
        <v>170</v>
      </c>
      <c r="G98" s="8">
        <v>3000000</v>
      </c>
    </row>
    <row r="99" spans="2:7" x14ac:dyDescent="0.25">
      <c r="B99" s="13"/>
      <c r="C99" s="16"/>
      <c r="D99" s="19" t="s">
        <v>223</v>
      </c>
      <c r="E99" s="9"/>
      <c r="F99" s="9"/>
      <c r="G99" s="10">
        <f>SUM(G70:G98)</f>
        <v>9184329709</v>
      </c>
    </row>
    <row r="100" spans="2:7" x14ac:dyDescent="0.25">
      <c r="B100" s="13"/>
      <c r="C100" s="16" t="s">
        <v>224</v>
      </c>
      <c r="D100" s="16" t="s">
        <v>24</v>
      </c>
      <c r="E100" t="s">
        <v>225</v>
      </c>
      <c r="F100" t="s">
        <v>226</v>
      </c>
      <c r="G100" s="8">
        <v>422897110</v>
      </c>
    </row>
    <row r="101" spans="2:7" x14ac:dyDescent="0.25">
      <c r="B101" s="13"/>
      <c r="C101" s="16"/>
      <c r="D101" s="16"/>
      <c r="E101" t="s">
        <v>227</v>
      </c>
      <c r="F101" t="s">
        <v>228</v>
      </c>
      <c r="G101" s="8">
        <v>810000000</v>
      </c>
    </row>
    <row r="102" spans="2:7" x14ac:dyDescent="0.25">
      <c r="B102" s="13"/>
      <c r="C102" s="16"/>
      <c r="D102" s="16"/>
      <c r="E102" t="s">
        <v>229</v>
      </c>
      <c r="F102" t="s">
        <v>230</v>
      </c>
      <c r="G102" s="8">
        <v>300000</v>
      </c>
    </row>
    <row r="103" spans="2:7" x14ac:dyDescent="0.25">
      <c r="B103" s="13"/>
      <c r="C103" s="16"/>
      <c r="D103" s="16"/>
      <c r="E103" t="s">
        <v>231</v>
      </c>
      <c r="F103" t="s">
        <v>232</v>
      </c>
      <c r="G103" s="8">
        <v>1688256</v>
      </c>
    </row>
    <row r="104" spans="2:7" x14ac:dyDescent="0.25">
      <c r="B104" s="13"/>
      <c r="C104" s="16"/>
      <c r="D104" s="16"/>
      <c r="E104" t="s">
        <v>235</v>
      </c>
      <c r="F104" t="s">
        <v>236</v>
      </c>
      <c r="G104" s="8">
        <v>700000</v>
      </c>
    </row>
    <row r="105" spans="2:7" x14ac:dyDescent="0.25">
      <c r="B105" s="13"/>
      <c r="C105" s="16"/>
      <c r="D105" s="16"/>
      <c r="E105" t="s">
        <v>233</v>
      </c>
      <c r="F105" t="s">
        <v>234</v>
      </c>
      <c r="G105" s="8">
        <v>510000000</v>
      </c>
    </row>
    <row r="106" spans="2:7" x14ac:dyDescent="0.25">
      <c r="B106" s="13"/>
      <c r="C106" s="16"/>
      <c r="D106" s="16"/>
      <c r="E106" t="s">
        <v>237</v>
      </c>
      <c r="F106" t="s">
        <v>238</v>
      </c>
      <c r="G106" s="8">
        <v>1150000</v>
      </c>
    </row>
    <row r="107" spans="2:7" x14ac:dyDescent="0.25">
      <c r="B107" s="13"/>
      <c r="C107" s="16"/>
      <c r="D107" s="19" t="s">
        <v>239</v>
      </c>
      <c r="E107" s="9"/>
      <c r="F107" s="9"/>
      <c r="G107" s="10">
        <f>SUM(G100:G106)</f>
        <v>1746735366</v>
      </c>
    </row>
    <row r="108" spans="2:7" x14ac:dyDescent="0.25">
      <c r="B108" s="13"/>
      <c r="C108" s="16" t="s">
        <v>240</v>
      </c>
      <c r="D108" s="16" t="s">
        <v>25</v>
      </c>
      <c r="E108" t="s">
        <v>241</v>
      </c>
      <c r="F108" t="s">
        <v>242</v>
      </c>
      <c r="G108" s="8">
        <v>82800000</v>
      </c>
    </row>
    <row r="109" spans="2:7" x14ac:dyDescent="0.25">
      <c r="B109" s="13"/>
      <c r="C109" s="16"/>
      <c r="D109" s="16"/>
      <c r="E109" t="s">
        <v>243</v>
      </c>
      <c r="F109" t="s">
        <v>244</v>
      </c>
      <c r="G109" s="8">
        <v>183994400</v>
      </c>
    </row>
    <row r="110" spans="2:7" x14ac:dyDescent="0.25">
      <c r="B110" s="13"/>
      <c r="C110" s="16"/>
      <c r="D110" s="16"/>
      <c r="E110" t="s">
        <v>245</v>
      </c>
      <c r="F110" t="s">
        <v>246</v>
      </c>
      <c r="G110" s="8">
        <v>26325720</v>
      </c>
    </row>
    <row r="111" spans="2:7" x14ac:dyDescent="0.25">
      <c r="B111" s="13"/>
      <c r="C111" s="16"/>
      <c r="D111" s="16"/>
      <c r="E111" t="s">
        <v>247</v>
      </c>
      <c r="F111" t="s">
        <v>41</v>
      </c>
      <c r="G111" s="8">
        <v>16300000</v>
      </c>
    </row>
    <row r="112" spans="2:7" x14ac:dyDescent="0.25">
      <c r="B112" s="13"/>
      <c r="C112" s="16"/>
      <c r="D112" s="16"/>
      <c r="E112" t="s">
        <v>248</v>
      </c>
      <c r="F112" t="s">
        <v>249</v>
      </c>
      <c r="G112" s="8">
        <v>7291000</v>
      </c>
    </row>
    <row r="113" spans="2:7" x14ac:dyDescent="0.25">
      <c r="B113" s="13"/>
      <c r="C113" s="16"/>
      <c r="D113" s="16"/>
      <c r="E113" t="s">
        <v>250</v>
      </c>
      <c r="F113" t="s">
        <v>251</v>
      </c>
      <c r="G113" s="8">
        <v>14500000</v>
      </c>
    </row>
    <row r="114" spans="2:7" x14ac:dyDescent="0.25">
      <c r="B114" s="13"/>
      <c r="C114" s="16"/>
      <c r="D114" s="19" t="s">
        <v>113</v>
      </c>
      <c r="E114" s="9"/>
      <c r="F114" s="9"/>
      <c r="G114" s="10">
        <f>SUM(G108:G113)</f>
        <v>331211120</v>
      </c>
    </row>
    <row r="115" spans="2:7" x14ac:dyDescent="0.25">
      <c r="B115" s="13"/>
      <c r="C115" s="16" t="s">
        <v>252</v>
      </c>
      <c r="D115" s="16" t="s">
        <v>26</v>
      </c>
      <c r="E115" s="7" t="s">
        <v>253</v>
      </c>
      <c r="F115" s="7" t="s">
        <v>254</v>
      </c>
      <c r="G115" s="8">
        <v>22000000</v>
      </c>
    </row>
    <row r="116" spans="2:7" x14ac:dyDescent="0.25">
      <c r="B116" s="13"/>
      <c r="C116" s="16"/>
      <c r="D116" s="16"/>
      <c r="E116" s="7" t="s">
        <v>255</v>
      </c>
      <c r="F116" s="7" t="s">
        <v>256</v>
      </c>
      <c r="G116" s="8">
        <v>100000000</v>
      </c>
    </row>
    <row r="117" spans="2:7" x14ac:dyDescent="0.25">
      <c r="B117" s="13"/>
      <c r="C117" s="16"/>
      <c r="D117" s="16"/>
      <c r="E117" s="7" t="s">
        <v>257</v>
      </c>
      <c r="F117" s="7" t="s">
        <v>258</v>
      </c>
      <c r="G117" s="8">
        <v>337898407</v>
      </c>
    </row>
    <row r="118" spans="2:7" x14ac:dyDescent="0.25">
      <c r="B118" s="13"/>
      <c r="C118" s="16"/>
      <c r="D118" s="19" t="s">
        <v>259</v>
      </c>
      <c r="E118" s="9"/>
      <c r="F118" s="9"/>
      <c r="G118" s="10">
        <v>459898407</v>
      </c>
    </row>
    <row r="119" spans="2:7" x14ac:dyDescent="0.25">
      <c r="B119" s="13"/>
      <c r="C119" s="16" t="s">
        <v>260</v>
      </c>
      <c r="D119" s="16" t="s">
        <v>27</v>
      </c>
      <c r="E119" t="s">
        <v>261</v>
      </c>
      <c r="F119" t="s">
        <v>262</v>
      </c>
      <c r="G119" s="8">
        <v>2730000</v>
      </c>
    </row>
    <row r="120" spans="2:7" x14ac:dyDescent="0.25">
      <c r="B120" s="13"/>
      <c r="C120" s="16"/>
      <c r="D120" s="16"/>
      <c r="E120" t="s">
        <v>263</v>
      </c>
      <c r="F120" t="s">
        <v>264</v>
      </c>
      <c r="G120" s="8">
        <v>8250000</v>
      </c>
    </row>
    <row r="121" spans="2:7" x14ac:dyDescent="0.25">
      <c r="B121" s="13"/>
      <c r="C121" s="16"/>
      <c r="D121" s="16"/>
      <c r="E121" t="s">
        <v>265</v>
      </c>
      <c r="F121" t="s">
        <v>266</v>
      </c>
      <c r="G121" s="8">
        <v>7600000</v>
      </c>
    </row>
    <row r="122" spans="2:7" x14ac:dyDescent="0.25">
      <c r="B122" s="13"/>
      <c r="C122" s="16"/>
      <c r="D122" s="16"/>
      <c r="E122" t="s">
        <v>267</v>
      </c>
      <c r="F122" t="s">
        <v>268</v>
      </c>
      <c r="G122" s="8">
        <v>61177560</v>
      </c>
    </row>
    <row r="123" spans="2:7" x14ac:dyDescent="0.25">
      <c r="B123" s="13"/>
      <c r="C123" s="16"/>
      <c r="D123" s="16"/>
      <c r="E123" t="s">
        <v>269</v>
      </c>
      <c r="F123" t="s">
        <v>270</v>
      </c>
      <c r="G123" s="8">
        <v>3920000</v>
      </c>
    </row>
    <row r="124" spans="2:7" x14ac:dyDescent="0.25">
      <c r="B124" s="13"/>
      <c r="C124" s="16"/>
      <c r="D124" s="16"/>
      <c r="E124" t="s">
        <v>271</v>
      </c>
      <c r="F124" t="s">
        <v>272</v>
      </c>
      <c r="G124" s="8">
        <v>2100600</v>
      </c>
    </row>
    <row r="125" spans="2:7" x14ac:dyDescent="0.25">
      <c r="B125" s="13"/>
      <c r="C125" s="16"/>
      <c r="D125" s="16"/>
      <c r="E125" t="s">
        <v>273</v>
      </c>
      <c r="F125" t="s">
        <v>274</v>
      </c>
      <c r="G125" s="8">
        <v>10000000</v>
      </c>
    </row>
    <row r="126" spans="2:7" x14ac:dyDescent="0.25">
      <c r="B126" s="13"/>
      <c r="C126" s="16"/>
      <c r="D126" s="16"/>
      <c r="E126" t="s">
        <v>275</v>
      </c>
      <c r="F126" t="s">
        <v>276</v>
      </c>
      <c r="G126" s="8">
        <v>160000000</v>
      </c>
    </row>
    <row r="127" spans="2:7" x14ac:dyDescent="0.25">
      <c r="B127" s="13"/>
      <c r="C127" s="16"/>
      <c r="D127" s="16"/>
      <c r="E127" t="s">
        <v>277</v>
      </c>
      <c r="F127" t="s">
        <v>278</v>
      </c>
      <c r="G127" s="8">
        <v>231758916</v>
      </c>
    </row>
    <row r="128" spans="2:7" x14ac:dyDescent="0.25">
      <c r="B128" s="13"/>
      <c r="C128" s="16"/>
      <c r="D128" s="19" t="s">
        <v>279</v>
      </c>
      <c r="E128" s="9"/>
      <c r="F128" s="9"/>
      <c r="G128" s="10">
        <f>SUM(G119:G127)</f>
        <v>487537076</v>
      </c>
    </row>
    <row r="129" spans="2:7" x14ac:dyDescent="0.25">
      <c r="B129" s="13"/>
      <c r="C129" s="16" t="s">
        <v>280</v>
      </c>
      <c r="D129" s="16" t="s">
        <v>28</v>
      </c>
      <c r="E129" t="s">
        <v>281</v>
      </c>
      <c r="F129" t="s">
        <v>282</v>
      </c>
      <c r="G129" s="8">
        <v>64704246</v>
      </c>
    </row>
    <row r="130" spans="2:7" x14ac:dyDescent="0.25">
      <c r="B130" s="13"/>
      <c r="C130" s="16"/>
      <c r="D130" s="16"/>
      <c r="E130" t="s">
        <v>283</v>
      </c>
      <c r="F130" t="s">
        <v>284</v>
      </c>
      <c r="G130" s="8">
        <v>635280095</v>
      </c>
    </row>
    <row r="131" spans="2:7" x14ac:dyDescent="0.25">
      <c r="B131" s="13"/>
      <c r="C131" s="16"/>
      <c r="D131" s="16"/>
      <c r="E131" t="s">
        <v>285</v>
      </c>
      <c r="F131" t="s">
        <v>286</v>
      </c>
      <c r="G131" s="8">
        <v>1216528819</v>
      </c>
    </row>
    <row r="132" spans="2:7" x14ac:dyDescent="0.25">
      <c r="B132" s="13"/>
      <c r="C132" s="16"/>
      <c r="D132" s="16"/>
      <c r="E132" t="s">
        <v>287</v>
      </c>
      <c r="F132" t="s">
        <v>288</v>
      </c>
      <c r="G132" s="8">
        <v>102998500</v>
      </c>
    </row>
    <row r="133" spans="2:7" x14ac:dyDescent="0.25">
      <c r="B133" s="13"/>
      <c r="C133" s="16"/>
      <c r="D133" s="16"/>
      <c r="E133" t="s">
        <v>289</v>
      </c>
      <c r="F133" t="s">
        <v>290</v>
      </c>
      <c r="G133" s="8">
        <v>8000000</v>
      </c>
    </row>
    <row r="134" spans="2:7" x14ac:dyDescent="0.25">
      <c r="B134" s="13"/>
      <c r="C134" s="16"/>
      <c r="D134" s="16"/>
      <c r="E134" t="s">
        <v>291</v>
      </c>
      <c r="F134" t="s">
        <v>292</v>
      </c>
      <c r="G134" s="8">
        <v>58284510</v>
      </c>
    </row>
    <row r="135" spans="2:7" x14ac:dyDescent="0.25">
      <c r="B135" s="13"/>
      <c r="C135" s="16"/>
      <c r="D135" s="16"/>
      <c r="E135" t="s">
        <v>293</v>
      </c>
      <c r="F135" t="s">
        <v>294</v>
      </c>
      <c r="G135" s="8">
        <v>2442000000</v>
      </c>
    </row>
    <row r="136" spans="2:7" x14ac:dyDescent="0.25">
      <c r="B136" s="13"/>
      <c r="C136" s="16"/>
      <c r="D136" s="16"/>
      <c r="E136" t="s">
        <v>295</v>
      </c>
      <c r="F136" t="s">
        <v>296</v>
      </c>
      <c r="G136" s="8">
        <v>144437565</v>
      </c>
    </row>
    <row r="137" spans="2:7" x14ac:dyDescent="0.25">
      <c r="B137" s="13"/>
      <c r="C137" s="16"/>
      <c r="D137" s="16"/>
      <c r="E137" t="s">
        <v>297</v>
      </c>
      <c r="F137" t="s">
        <v>298</v>
      </c>
      <c r="G137" s="8">
        <v>69275972</v>
      </c>
    </row>
    <row r="138" spans="2:7" x14ac:dyDescent="0.25">
      <c r="B138" s="13"/>
      <c r="C138" s="16"/>
      <c r="D138" s="16"/>
      <c r="E138" t="s">
        <v>299</v>
      </c>
      <c r="F138" t="s">
        <v>300</v>
      </c>
      <c r="G138" s="8">
        <v>24580001</v>
      </c>
    </row>
    <row r="139" spans="2:7" x14ac:dyDescent="0.25">
      <c r="B139" s="13"/>
      <c r="C139" s="16"/>
      <c r="D139" s="16"/>
      <c r="E139" t="s">
        <v>301</v>
      </c>
      <c r="F139" t="s">
        <v>302</v>
      </c>
      <c r="G139" s="8">
        <v>1686873</v>
      </c>
    </row>
    <row r="140" spans="2:7" x14ac:dyDescent="0.25">
      <c r="B140" s="13"/>
      <c r="C140" s="16"/>
      <c r="D140" s="16"/>
      <c r="E140" t="s">
        <v>303</v>
      </c>
      <c r="F140" t="s">
        <v>304</v>
      </c>
      <c r="G140" s="8">
        <v>187645630</v>
      </c>
    </row>
    <row r="141" spans="2:7" x14ac:dyDescent="0.25">
      <c r="B141" s="13"/>
      <c r="C141" s="16"/>
      <c r="D141" s="16"/>
      <c r="E141" t="s">
        <v>305</v>
      </c>
      <c r="F141" t="s">
        <v>306</v>
      </c>
      <c r="G141" s="8">
        <v>359000000</v>
      </c>
    </row>
    <row r="142" spans="2:7" x14ac:dyDescent="0.25">
      <c r="B142" s="13"/>
      <c r="C142" s="16"/>
      <c r="D142" s="16"/>
      <c r="E142" t="s">
        <v>307</v>
      </c>
      <c r="F142" t="s">
        <v>308</v>
      </c>
      <c r="G142" s="8">
        <v>307386919</v>
      </c>
    </row>
    <row r="143" spans="2:7" x14ac:dyDescent="0.25">
      <c r="B143" s="13"/>
      <c r="C143" s="16"/>
      <c r="D143" s="16"/>
      <c r="E143" t="s">
        <v>309</v>
      </c>
      <c r="F143" t="s">
        <v>310</v>
      </c>
      <c r="G143" s="8">
        <v>110000000</v>
      </c>
    </row>
    <row r="144" spans="2:7" x14ac:dyDescent="0.25">
      <c r="B144" s="13"/>
      <c r="C144" s="16"/>
      <c r="D144" s="16"/>
      <c r="E144" t="s">
        <v>311</v>
      </c>
      <c r="F144" t="s">
        <v>312</v>
      </c>
      <c r="G144" s="8">
        <v>1544600000</v>
      </c>
    </row>
    <row r="145" spans="2:7" x14ac:dyDescent="0.25">
      <c r="B145" s="13"/>
      <c r="C145" s="16"/>
      <c r="D145" s="16"/>
      <c r="E145" t="s">
        <v>313</v>
      </c>
      <c r="F145" t="s">
        <v>314</v>
      </c>
      <c r="G145" s="8">
        <v>78027600</v>
      </c>
    </row>
    <row r="146" spans="2:7" x14ac:dyDescent="0.25">
      <c r="B146" s="13"/>
      <c r="C146" s="16"/>
      <c r="D146" s="16"/>
      <c r="E146" t="s">
        <v>315</v>
      </c>
      <c r="F146" t="s">
        <v>316</v>
      </c>
      <c r="G146" s="8">
        <v>3020000</v>
      </c>
    </row>
    <row r="147" spans="2:7" x14ac:dyDescent="0.25">
      <c r="B147" s="13"/>
      <c r="C147" s="16"/>
      <c r="D147" s="16"/>
      <c r="E147" t="s">
        <v>317</v>
      </c>
      <c r="F147" t="s">
        <v>318</v>
      </c>
      <c r="G147" s="8">
        <v>19109276</v>
      </c>
    </row>
    <row r="148" spans="2:7" x14ac:dyDescent="0.25">
      <c r="B148" s="13"/>
      <c r="C148" s="16"/>
      <c r="D148" s="16"/>
      <c r="E148" t="s">
        <v>319</v>
      </c>
      <c r="F148" t="s">
        <v>320</v>
      </c>
      <c r="G148" s="8">
        <v>63705918</v>
      </c>
    </row>
    <row r="149" spans="2:7" x14ac:dyDescent="0.25">
      <c r="B149" s="13"/>
      <c r="C149" s="16"/>
      <c r="D149" s="16"/>
      <c r="E149" t="s">
        <v>321</v>
      </c>
      <c r="F149" t="s">
        <v>322</v>
      </c>
      <c r="G149" s="8">
        <v>1000000</v>
      </c>
    </row>
    <row r="150" spans="2:7" x14ac:dyDescent="0.25">
      <c r="B150" s="13"/>
      <c r="C150" s="16"/>
      <c r="D150" s="16"/>
      <c r="E150" t="s">
        <v>323</v>
      </c>
      <c r="F150" t="s">
        <v>324</v>
      </c>
      <c r="G150" s="8">
        <v>17350000</v>
      </c>
    </row>
    <row r="151" spans="2:7" x14ac:dyDescent="0.25">
      <c r="B151" s="13"/>
      <c r="C151" s="16"/>
      <c r="D151" s="16"/>
      <c r="E151" t="s">
        <v>325</v>
      </c>
      <c r="F151" t="s">
        <v>326</v>
      </c>
      <c r="G151" s="8">
        <v>7000000</v>
      </c>
    </row>
    <row r="152" spans="2:7" x14ac:dyDescent="0.25">
      <c r="B152" s="13"/>
      <c r="C152" s="16"/>
      <c r="D152" s="16"/>
      <c r="E152" t="s">
        <v>679</v>
      </c>
      <c r="F152" t="s">
        <v>680</v>
      </c>
      <c r="G152" s="8">
        <v>2500000</v>
      </c>
    </row>
    <row r="153" spans="2:7" x14ac:dyDescent="0.25">
      <c r="B153" s="13"/>
      <c r="C153" s="16"/>
      <c r="D153" s="16"/>
      <c r="E153" t="s">
        <v>327</v>
      </c>
      <c r="F153" t="s">
        <v>328</v>
      </c>
      <c r="G153" s="8">
        <v>266800000</v>
      </c>
    </row>
    <row r="154" spans="2:7" x14ac:dyDescent="0.25">
      <c r="B154" s="13"/>
      <c r="C154" s="16"/>
      <c r="D154" s="16"/>
      <c r="E154" t="s">
        <v>329</v>
      </c>
      <c r="F154" t="s">
        <v>330</v>
      </c>
      <c r="G154" s="8">
        <v>8006942</v>
      </c>
    </row>
    <row r="155" spans="2:7" x14ac:dyDescent="0.25">
      <c r="B155" s="13"/>
      <c r="C155" s="16"/>
      <c r="D155" s="16"/>
      <c r="E155" t="s">
        <v>331</v>
      </c>
      <c r="F155" t="s">
        <v>332</v>
      </c>
      <c r="G155" s="8">
        <v>11500000</v>
      </c>
    </row>
    <row r="156" spans="2:7" x14ac:dyDescent="0.25">
      <c r="B156" s="13"/>
      <c r="C156" s="16"/>
      <c r="D156" s="16"/>
      <c r="E156" t="s">
        <v>333</v>
      </c>
      <c r="F156" t="s">
        <v>334</v>
      </c>
      <c r="G156" s="8">
        <v>4500000</v>
      </c>
    </row>
    <row r="157" spans="2:7" x14ac:dyDescent="0.25">
      <c r="B157" s="13"/>
      <c r="C157" s="16"/>
      <c r="D157" s="19" t="s">
        <v>335</v>
      </c>
      <c r="E157" s="9"/>
      <c r="F157" s="9"/>
      <c r="G157" s="10">
        <f>SUM(G129:G156)</f>
        <v>7758928866</v>
      </c>
    </row>
    <row r="158" spans="2:7" x14ac:dyDescent="0.25">
      <c r="B158" s="13"/>
      <c r="C158" s="16" t="s">
        <v>336</v>
      </c>
      <c r="D158" s="16" t="s">
        <v>29</v>
      </c>
      <c r="E158" t="s">
        <v>337</v>
      </c>
      <c r="F158" t="s">
        <v>338</v>
      </c>
      <c r="G158" s="8">
        <v>2815000</v>
      </c>
    </row>
    <row r="159" spans="2:7" x14ac:dyDescent="0.25">
      <c r="B159" s="13"/>
      <c r="C159" s="16"/>
      <c r="D159" s="16"/>
      <c r="E159" t="s">
        <v>339</v>
      </c>
      <c r="F159" t="s">
        <v>340</v>
      </c>
      <c r="G159" s="8">
        <v>170346608</v>
      </c>
    </row>
    <row r="160" spans="2:7" x14ac:dyDescent="0.25">
      <c r="B160" s="13"/>
      <c r="C160" s="16"/>
      <c r="D160" s="16"/>
      <c r="E160" t="s">
        <v>341</v>
      </c>
      <c r="F160" t="s">
        <v>342</v>
      </c>
      <c r="G160" s="8">
        <v>13400000</v>
      </c>
    </row>
    <row r="161" spans="2:7" x14ac:dyDescent="0.25">
      <c r="B161" s="13"/>
      <c r="C161" s="16"/>
      <c r="D161" s="16"/>
      <c r="E161" t="s">
        <v>343</v>
      </c>
      <c r="F161" t="s">
        <v>344</v>
      </c>
      <c r="G161" s="8">
        <v>500000</v>
      </c>
    </row>
    <row r="162" spans="2:7" x14ac:dyDescent="0.25">
      <c r="B162" s="13"/>
      <c r="C162" s="16"/>
      <c r="D162" s="19" t="s">
        <v>345</v>
      </c>
      <c r="E162" s="9"/>
      <c r="F162" s="9"/>
      <c r="G162" s="10">
        <f>SUM(G158:G161)</f>
        <v>187061608</v>
      </c>
    </row>
    <row r="163" spans="2:7" x14ac:dyDescent="0.25">
      <c r="B163" s="13"/>
      <c r="C163" s="16" t="s">
        <v>346</v>
      </c>
      <c r="D163" s="16" t="s">
        <v>30</v>
      </c>
      <c r="E163" t="s">
        <v>347</v>
      </c>
      <c r="F163" t="s">
        <v>244</v>
      </c>
      <c r="G163" s="8">
        <v>327124708</v>
      </c>
    </row>
    <row r="164" spans="2:7" x14ac:dyDescent="0.25">
      <c r="B164" s="13"/>
      <c r="C164" s="16"/>
      <c r="D164" s="16"/>
      <c r="E164" t="s">
        <v>348</v>
      </c>
      <c r="F164" t="s">
        <v>246</v>
      </c>
      <c r="G164" s="8">
        <v>895311757</v>
      </c>
    </row>
    <row r="165" spans="2:7" x14ac:dyDescent="0.25">
      <c r="B165" s="13"/>
      <c r="C165" s="16"/>
      <c r="D165" s="16"/>
      <c r="E165" t="s">
        <v>349</v>
      </c>
      <c r="F165" t="s">
        <v>41</v>
      </c>
      <c r="G165" s="8">
        <v>63380000</v>
      </c>
    </row>
    <row r="166" spans="2:7" x14ac:dyDescent="0.25">
      <c r="B166" s="13"/>
      <c r="C166" s="16"/>
      <c r="D166" s="16"/>
      <c r="E166" t="s">
        <v>350</v>
      </c>
      <c r="F166" t="s">
        <v>249</v>
      </c>
      <c r="G166" s="8">
        <v>80592400</v>
      </c>
    </row>
    <row r="167" spans="2:7" x14ac:dyDescent="0.25">
      <c r="B167" s="13"/>
      <c r="C167" s="16"/>
      <c r="D167" s="16"/>
      <c r="E167" t="s">
        <v>351</v>
      </c>
      <c r="F167" t="s">
        <v>352</v>
      </c>
      <c r="G167" s="8">
        <v>29715295</v>
      </c>
    </row>
    <row r="168" spans="2:7" x14ac:dyDescent="0.25">
      <c r="B168" s="13"/>
      <c r="C168" s="16"/>
      <c r="D168" s="16"/>
      <c r="E168" t="s">
        <v>353</v>
      </c>
      <c r="F168" t="s">
        <v>266</v>
      </c>
      <c r="G168" s="8">
        <v>8848950</v>
      </c>
    </row>
    <row r="169" spans="2:7" x14ac:dyDescent="0.25">
      <c r="B169" s="13"/>
      <c r="C169" s="16"/>
      <c r="D169" s="16"/>
      <c r="E169" t="s">
        <v>354</v>
      </c>
      <c r="F169" t="s">
        <v>355</v>
      </c>
      <c r="G169" s="8">
        <v>2000000</v>
      </c>
    </row>
    <row r="170" spans="2:7" x14ac:dyDescent="0.25">
      <c r="B170" s="13"/>
      <c r="C170" s="16"/>
      <c r="D170" s="16"/>
      <c r="E170" t="s">
        <v>356</v>
      </c>
      <c r="F170" t="s">
        <v>357</v>
      </c>
      <c r="G170" s="8">
        <v>607023000</v>
      </c>
    </row>
    <row r="171" spans="2:7" x14ac:dyDescent="0.25">
      <c r="B171" s="13"/>
      <c r="C171" s="16"/>
      <c r="D171" s="19" t="s">
        <v>358</v>
      </c>
      <c r="E171" s="9"/>
      <c r="F171" s="9"/>
      <c r="G171" s="10">
        <f>SUM(G163:G170)</f>
        <v>2013996110</v>
      </c>
    </row>
    <row r="172" spans="2:7" x14ac:dyDescent="0.25">
      <c r="B172" s="13"/>
      <c r="C172" s="16" t="s">
        <v>359</v>
      </c>
      <c r="D172" s="16" t="s">
        <v>360</v>
      </c>
      <c r="E172" t="s">
        <v>361</v>
      </c>
      <c r="F172" t="s">
        <v>362</v>
      </c>
      <c r="G172" s="8">
        <v>20500000</v>
      </c>
    </row>
    <row r="173" spans="2:7" x14ac:dyDescent="0.25">
      <c r="B173" s="13"/>
      <c r="C173" s="16"/>
      <c r="D173" s="16"/>
      <c r="E173" t="s">
        <v>363</v>
      </c>
      <c r="F173" t="s">
        <v>364</v>
      </c>
      <c r="G173" s="8">
        <v>34142500</v>
      </c>
    </row>
    <row r="174" spans="2:7" x14ac:dyDescent="0.25">
      <c r="B174" s="13"/>
      <c r="C174" s="16"/>
      <c r="D174" s="16"/>
      <c r="E174" t="s">
        <v>365</v>
      </c>
      <c r="F174" t="s">
        <v>366</v>
      </c>
      <c r="G174" s="8">
        <v>247200000</v>
      </c>
    </row>
    <row r="175" spans="2:7" x14ac:dyDescent="0.25">
      <c r="B175" s="13"/>
      <c r="C175" s="16"/>
      <c r="D175" s="19" t="s">
        <v>367</v>
      </c>
      <c r="E175" s="9"/>
      <c r="F175" s="9"/>
      <c r="G175" s="10">
        <f>SUM(G172:G174)</f>
        <v>301842500</v>
      </c>
    </row>
    <row r="176" spans="2:7" x14ac:dyDescent="0.25">
      <c r="B176" s="13"/>
      <c r="C176" s="16" t="s">
        <v>368</v>
      </c>
      <c r="D176" s="16" t="s">
        <v>31</v>
      </c>
      <c r="E176" t="s">
        <v>369</v>
      </c>
      <c r="F176" t="s">
        <v>370</v>
      </c>
      <c r="G176" s="8">
        <v>1063715001</v>
      </c>
    </row>
    <row r="177" spans="2:7" x14ac:dyDescent="0.25">
      <c r="B177" s="13"/>
      <c r="C177" s="16"/>
      <c r="D177" s="16"/>
      <c r="E177" t="s">
        <v>371</v>
      </c>
      <c r="F177" t="s">
        <v>372</v>
      </c>
      <c r="G177" s="8">
        <v>8100000</v>
      </c>
    </row>
    <row r="178" spans="2:7" x14ac:dyDescent="0.25">
      <c r="B178" s="13"/>
      <c r="C178" s="16"/>
      <c r="D178" s="16"/>
      <c r="E178" t="s">
        <v>373</v>
      </c>
      <c r="F178" t="s">
        <v>374</v>
      </c>
      <c r="G178" s="8">
        <v>1209682458</v>
      </c>
    </row>
    <row r="179" spans="2:7" x14ac:dyDescent="0.25">
      <c r="B179" s="13"/>
      <c r="C179" s="16"/>
      <c r="D179" s="16"/>
      <c r="E179" t="s">
        <v>375</v>
      </c>
      <c r="F179" t="s">
        <v>376</v>
      </c>
      <c r="G179" s="8">
        <v>442040309</v>
      </c>
    </row>
    <row r="180" spans="2:7" x14ac:dyDescent="0.25">
      <c r="B180" s="13"/>
      <c r="C180" s="16"/>
      <c r="D180" s="19" t="s">
        <v>377</v>
      </c>
      <c r="E180" s="9"/>
      <c r="F180" s="9"/>
      <c r="G180" s="10">
        <f>SUM(G176:G179)</f>
        <v>2723537768</v>
      </c>
    </row>
    <row r="181" spans="2:7" x14ac:dyDescent="0.25">
      <c r="B181" s="13"/>
      <c r="C181" s="16" t="s">
        <v>378</v>
      </c>
      <c r="D181" s="16" t="s">
        <v>32</v>
      </c>
      <c r="E181" s="7" t="s">
        <v>379</v>
      </c>
      <c r="F181" s="7" t="s">
        <v>380</v>
      </c>
      <c r="G181" s="8">
        <v>6254003800</v>
      </c>
    </row>
    <row r="182" spans="2:7" x14ac:dyDescent="0.25">
      <c r="B182" s="13"/>
      <c r="C182" s="16"/>
      <c r="D182" s="19" t="s">
        <v>381</v>
      </c>
      <c r="E182" s="9"/>
      <c r="F182" s="9"/>
      <c r="G182" s="10">
        <f>+G181</f>
        <v>6254003800</v>
      </c>
    </row>
    <row r="183" spans="2:7" x14ac:dyDescent="0.25">
      <c r="B183" s="13"/>
      <c r="C183" s="16" t="s">
        <v>382</v>
      </c>
      <c r="D183" s="16" t="s">
        <v>33</v>
      </c>
      <c r="E183" s="7" t="s">
        <v>383</v>
      </c>
      <c r="F183" s="7" t="s">
        <v>384</v>
      </c>
      <c r="G183" s="8">
        <v>173900000</v>
      </c>
    </row>
    <row r="184" spans="2:7" x14ac:dyDescent="0.25">
      <c r="B184" s="13"/>
      <c r="C184" s="16"/>
      <c r="D184" s="16"/>
      <c r="E184" s="7" t="s">
        <v>385</v>
      </c>
      <c r="F184" s="7" t="s">
        <v>386</v>
      </c>
      <c r="G184" s="8">
        <v>1387863923</v>
      </c>
    </row>
    <row r="185" spans="2:7" x14ac:dyDescent="0.25">
      <c r="B185" s="13"/>
      <c r="C185" s="16"/>
      <c r="D185" s="16"/>
      <c r="E185" s="7" t="s">
        <v>387</v>
      </c>
      <c r="F185" s="7" t="s">
        <v>388</v>
      </c>
      <c r="G185" s="8">
        <v>204033230</v>
      </c>
    </row>
    <row r="186" spans="2:7" x14ac:dyDescent="0.25">
      <c r="B186" s="13"/>
      <c r="C186" s="16"/>
      <c r="D186" s="16"/>
      <c r="E186" s="7" t="s">
        <v>389</v>
      </c>
      <c r="F186" s="7" t="s">
        <v>390</v>
      </c>
      <c r="G186" s="8">
        <v>228077902</v>
      </c>
    </row>
    <row r="187" spans="2:7" x14ac:dyDescent="0.25">
      <c r="B187" s="13"/>
      <c r="C187" s="16"/>
      <c r="D187" s="16"/>
      <c r="E187" s="7" t="s">
        <v>391</v>
      </c>
      <c r="F187" s="7" t="s">
        <v>392</v>
      </c>
      <c r="G187" s="8">
        <v>84559900</v>
      </c>
    </row>
    <row r="188" spans="2:7" x14ac:dyDescent="0.25">
      <c r="B188" s="13"/>
      <c r="C188" s="16"/>
      <c r="D188" s="16"/>
      <c r="E188" s="7" t="s">
        <v>393</v>
      </c>
      <c r="F188" s="7" t="s">
        <v>394</v>
      </c>
      <c r="G188" s="8">
        <v>316950326</v>
      </c>
    </row>
    <row r="189" spans="2:7" x14ac:dyDescent="0.25">
      <c r="B189" s="13"/>
      <c r="C189" s="16"/>
      <c r="D189" s="16"/>
      <c r="E189" s="7" t="s">
        <v>395</v>
      </c>
      <c r="F189" s="7" t="s">
        <v>396</v>
      </c>
      <c r="G189" s="8">
        <v>206997124</v>
      </c>
    </row>
    <row r="190" spans="2:7" x14ac:dyDescent="0.25">
      <c r="B190" s="13"/>
      <c r="C190" s="16"/>
      <c r="D190" s="16"/>
      <c r="E190" s="7" t="s">
        <v>397</v>
      </c>
      <c r="F190" s="7" t="s">
        <v>398</v>
      </c>
      <c r="G190" s="8">
        <v>86520115</v>
      </c>
    </row>
    <row r="191" spans="2:7" x14ac:dyDescent="0.25">
      <c r="B191" s="13"/>
      <c r="C191" s="16"/>
      <c r="D191" s="16"/>
      <c r="E191" s="7" t="s">
        <v>399</v>
      </c>
      <c r="F191" s="7" t="s">
        <v>400</v>
      </c>
      <c r="G191" s="8">
        <v>170806039</v>
      </c>
    </row>
    <row r="192" spans="2:7" x14ac:dyDescent="0.25">
      <c r="B192" s="13"/>
      <c r="C192" s="16"/>
      <c r="D192" s="16"/>
      <c r="E192" s="7" t="s">
        <v>401</v>
      </c>
      <c r="F192" s="7" t="s">
        <v>402</v>
      </c>
      <c r="G192" s="8">
        <v>33262556</v>
      </c>
    </row>
    <row r="193" spans="2:7" x14ac:dyDescent="0.25">
      <c r="B193" s="13"/>
      <c r="C193" s="16"/>
      <c r="D193" s="16"/>
      <c r="E193" s="7" t="s">
        <v>405</v>
      </c>
      <c r="F193" s="7" t="s">
        <v>406</v>
      </c>
      <c r="G193" s="8">
        <v>193254900</v>
      </c>
    </row>
    <row r="194" spans="2:7" x14ac:dyDescent="0.25">
      <c r="B194" s="13"/>
      <c r="C194" s="16"/>
      <c r="D194" s="16"/>
      <c r="E194" s="7" t="s">
        <v>407</v>
      </c>
      <c r="F194" s="7" t="s">
        <v>408</v>
      </c>
      <c r="G194" s="8">
        <v>3400000</v>
      </c>
    </row>
    <row r="195" spans="2:7" x14ac:dyDescent="0.25">
      <c r="B195" s="13"/>
      <c r="C195" s="16"/>
      <c r="D195" s="16"/>
      <c r="E195" s="7" t="s">
        <v>409</v>
      </c>
      <c r="F195" s="7" t="s">
        <v>410</v>
      </c>
      <c r="G195" s="8">
        <v>726866190</v>
      </c>
    </row>
    <row r="196" spans="2:7" x14ac:dyDescent="0.25">
      <c r="B196" s="13"/>
      <c r="C196" s="16"/>
      <c r="D196" s="16"/>
      <c r="E196" s="7" t="s">
        <v>411</v>
      </c>
      <c r="F196" s="7" t="s">
        <v>412</v>
      </c>
      <c r="G196" s="8">
        <v>14550000</v>
      </c>
    </row>
    <row r="197" spans="2:7" x14ac:dyDescent="0.25">
      <c r="B197" s="13"/>
      <c r="C197" s="16"/>
      <c r="D197" s="16"/>
      <c r="E197" s="7" t="s">
        <v>413</v>
      </c>
      <c r="F197" s="7" t="s">
        <v>414</v>
      </c>
      <c r="G197" s="8">
        <v>8000000</v>
      </c>
    </row>
    <row r="198" spans="2:7" x14ac:dyDescent="0.25">
      <c r="B198" s="13"/>
      <c r="C198" s="16"/>
      <c r="D198" s="16"/>
      <c r="E198" s="7" t="s">
        <v>415</v>
      </c>
      <c r="F198" s="7" t="s">
        <v>416</v>
      </c>
      <c r="G198" s="8">
        <v>82723044</v>
      </c>
    </row>
    <row r="199" spans="2:7" x14ac:dyDescent="0.25">
      <c r="B199" s="13"/>
      <c r="C199" s="16"/>
      <c r="D199" s="16"/>
      <c r="E199" s="7" t="s">
        <v>417</v>
      </c>
      <c r="F199" s="7" t="s">
        <v>418</v>
      </c>
      <c r="G199" s="8">
        <v>124681615</v>
      </c>
    </row>
    <row r="200" spans="2:7" x14ac:dyDescent="0.25">
      <c r="B200" s="13"/>
      <c r="C200" s="16"/>
      <c r="D200" s="16"/>
      <c r="E200" s="7" t="s">
        <v>419</v>
      </c>
      <c r="F200" s="7" t="s">
        <v>420</v>
      </c>
      <c r="G200" s="8">
        <v>65267000</v>
      </c>
    </row>
    <row r="201" spans="2:7" x14ac:dyDescent="0.25">
      <c r="B201" s="13"/>
      <c r="C201" s="16"/>
      <c r="D201" s="16"/>
      <c r="E201" s="7" t="s">
        <v>421</v>
      </c>
      <c r="F201" s="7" t="s">
        <v>422</v>
      </c>
      <c r="G201" s="8">
        <v>170975808</v>
      </c>
    </row>
    <row r="202" spans="2:7" x14ac:dyDescent="0.25">
      <c r="B202" s="13"/>
      <c r="C202" s="16"/>
      <c r="D202" s="16"/>
      <c r="E202" s="7" t="s">
        <v>423</v>
      </c>
      <c r="F202" s="7" t="s">
        <v>424</v>
      </c>
      <c r="G202" s="8">
        <v>1705870900</v>
      </c>
    </row>
    <row r="203" spans="2:7" x14ac:dyDescent="0.25">
      <c r="B203" s="13"/>
      <c r="C203" s="16"/>
      <c r="D203" s="16"/>
      <c r="E203" s="7" t="s">
        <v>425</v>
      </c>
      <c r="F203" s="7" t="s">
        <v>426</v>
      </c>
      <c r="G203" s="8">
        <v>262677011</v>
      </c>
    </row>
    <row r="204" spans="2:7" x14ac:dyDescent="0.25">
      <c r="B204" s="13"/>
      <c r="C204" s="16"/>
      <c r="D204" s="16"/>
      <c r="E204" s="7" t="s">
        <v>427</v>
      </c>
      <c r="F204" s="7" t="s">
        <v>428</v>
      </c>
      <c r="G204" s="8">
        <v>411000000</v>
      </c>
    </row>
    <row r="205" spans="2:7" x14ac:dyDescent="0.25">
      <c r="B205" s="13"/>
      <c r="C205" s="16"/>
      <c r="D205" s="16"/>
      <c r="E205" s="7" t="s">
        <v>429</v>
      </c>
      <c r="F205" s="7" t="s">
        <v>430</v>
      </c>
      <c r="G205" s="8">
        <v>70364843</v>
      </c>
    </row>
    <row r="206" spans="2:7" x14ac:dyDescent="0.25">
      <c r="B206" s="13"/>
      <c r="C206" s="16"/>
      <c r="D206" s="16"/>
      <c r="E206" s="7" t="s">
        <v>431</v>
      </c>
      <c r="F206" s="7" t="s">
        <v>432</v>
      </c>
      <c r="G206" s="8">
        <v>438762486</v>
      </c>
    </row>
    <row r="207" spans="2:7" x14ac:dyDescent="0.25">
      <c r="B207" s="13"/>
      <c r="C207" s="16"/>
      <c r="D207" s="16"/>
      <c r="E207" s="7" t="s">
        <v>433</v>
      </c>
      <c r="F207" s="7" t="s">
        <v>434</v>
      </c>
      <c r="G207" s="8">
        <v>196792896</v>
      </c>
    </row>
    <row r="208" spans="2:7" x14ac:dyDescent="0.25">
      <c r="B208" s="13"/>
      <c r="C208" s="16"/>
      <c r="D208" s="16"/>
      <c r="E208" s="7" t="s">
        <v>435</v>
      </c>
      <c r="F208" s="7" t="s">
        <v>436</v>
      </c>
      <c r="G208" s="8">
        <v>69300000</v>
      </c>
    </row>
    <row r="209" spans="2:8" x14ac:dyDescent="0.25">
      <c r="B209" s="13"/>
      <c r="C209" s="16"/>
      <c r="D209" s="16"/>
      <c r="E209" s="7" t="s">
        <v>681</v>
      </c>
      <c r="F209" s="7" t="s">
        <v>682</v>
      </c>
      <c r="G209" s="8">
        <v>2700000</v>
      </c>
    </row>
    <row r="210" spans="2:8" x14ac:dyDescent="0.25">
      <c r="B210" s="13"/>
      <c r="C210" s="16"/>
      <c r="D210" s="16"/>
      <c r="E210" s="7" t="s">
        <v>437</v>
      </c>
      <c r="F210" s="7" t="s">
        <v>438</v>
      </c>
      <c r="G210" s="8">
        <v>15700000</v>
      </c>
    </row>
    <row r="211" spans="2:8" x14ac:dyDescent="0.25">
      <c r="B211" s="13"/>
      <c r="C211" s="16"/>
      <c r="D211" s="16"/>
      <c r="E211" s="7" t="s">
        <v>439</v>
      </c>
      <c r="F211" s="7" t="s">
        <v>440</v>
      </c>
      <c r="G211" s="8">
        <v>24500000</v>
      </c>
    </row>
    <row r="212" spans="2:8" x14ac:dyDescent="0.25">
      <c r="B212" s="13"/>
      <c r="C212" s="16"/>
      <c r="D212" s="16"/>
      <c r="E212" s="7" t="s">
        <v>441</v>
      </c>
      <c r="F212" s="7" t="s">
        <v>442</v>
      </c>
      <c r="G212" s="8">
        <v>2150000</v>
      </c>
    </row>
    <row r="213" spans="2:8" x14ac:dyDescent="0.25">
      <c r="B213" s="13"/>
      <c r="C213" s="16"/>
      <c r="D213" s="16"/>
      <c r="E213" s="7" t="s">
        <v>443</v>
      </c>
      <c r="F213" s="7" t="s">
        <v>444</v>
      </c>
      <c r="G213" s="8">
        <v>82320000</v>
      </c>
    </row>
    <row r="214" spans="2:8" x14ac:dyDescent="0.25">
      <c r="B214" s="13"/>
      <c r="C214" s="16"/>
      <c r="D214" s="16"/>
      <c r="E214" s="7" t="s">
        <v>445</v>
      </c>
      <c r="F214" s="7" t="s">
        <v>446</v>
      </c>
      <c r="G214" s="8">
        <v>2132000000</v>
      </c>
    </row>
    <row r="215" spans="2:8" x14ac:dyDescent="0.25">
      <c r="B215" s="13"/>
      <c r="C215" s="16"/>
      <c r="D215" s="16"/>
      <c r="E215" s="7" t="s">
        <v>447</v>
      </c>
      <c r="F215" s="7" t="s">
        <v>448</v>
      </c>
      <c r="G215" s="8">
        <v>2312175000</v>
      </c>
    </row>
    <row r="216" spans="2:8" x14ac:dyDescent="0.25">
      <c r="B216" s="13"/>
      <c r="C216" s="16"/>
      <c r="D216" s="16"/>
      <c r="E216" s="7" t="s">
        <v>451</v>
      </c>
      <c r="F216" s="7" t="s">
        <v>452</v>
      </c>
      <c r="G216" s="8">
        <v>3975000000</v>
      </c>
    </row>
    <row r="217" spans="2:8" x14ac:dyDescent="0.25">
      <c r="B217" s="13"/>
      <c r="C217" s="16"/>
      <c r="D217" s="16"/>
      <c r="E217" s="7" t="s">
        <v>683</v>
      </c>
      <c r="F217" s="7" t="s">
        <v>684</v>
      </c>
      <c r="G217" s="8">
        <v>101350000</v>
      </c>
    </row>
    <row r="218" spans="2:8" x14ac:dyDescent="0.25">
      <c r="B218" s="13"/>
      <c r="C218" s="16"/>
      <c r="D218" s="16"/>
      <c r="E218" s="7" t="s">
        <v>449</v>
      </c>
      <c r="F218" s="7" t="s">
        <v>450</v>
      </c>
      <c r="G218" s="8">
        <v>143000000</v>
      </c>
    </row>
    <row r="219" spans="2:8" x14ac:dyDescent="0.25">
      <c r="B219" s="13"/>
      <c r="C219" s="16"/>
      <c r="D219" s="16"/>
      <c r="E219" s="7" t="s">
        <v>403</v>
      </c>
      <c r="F219" s="7" t="s">
        <v>404</v>
      </c>
      <c r="G219" s="8">
        <v>1000000</v>
      </c>
    </row>
    <row r="220" spans="2:8" x14ac:dyDescent="0.25">
      <c r="B220" s="13"/>
      <c r="C220" s="16"/>
      <c r="D220" s="16"/>
      <c r="E220" s="7" t="s">
        <v>453</v>
      </c>
      <c r="F220" s="7" t="s">
        <v>454</v>
      </c>
      <c r="G220" s="8">
        <v>4685000000</v>
      </c>
    </row>
    <row r="221" spans="2:8" x14ac:dyDescent="0.25">
      <c r="B221" s="13"/>
      <c r="C221" s="16"/>
      <c r="D221" s="19" t="s">
        <v>455</v>
      </c>
      <c r="E221" s="9"/>
      <c r="F221" s="9"/>
      <c r="G221" s="10">
        <f>SUM(G183:G220)</f>
        <v>20914352808</v>
      </c>
      <c r="H221" s="6"/>
    </row>
    <row r="222" spans="2:8" x14ac:dyDescent="0.25">
      <c r="B222" s="13"/>
      <c r="C222" s="16" t="s">
        <v>456</v>
      </c>
      <c r="D222" s="16" t="s">
        <v>34</v>
      </c>
      <c r="E222" t="s">
        <v>457</v>
      </c>
      <c r="F222" t="s">
        <v>116</v>
      </c>
      <c r="G222" s="8">
        <v>130000000</v>
      </c>
    </row>
    <row r="223" spans="2:8" x14ac:dyDescent="0.25">
      <c r="B223" s="13"/>
      <c r="C223" s="16"/>
      <c r="D223" s="16"/>
      <c r="E223" t="s">
        <v>458</v>
      </c>
      <c r="F223" t="s">
        <v>118</v>
      </c>
      <c r="G223" s="8">
        <v>65000000</v>
      </c>
    </row>
    <row r="224" spans="2:8" x14ac:dyDescent="0.25">
      <c r="B224" s="13"/>
      <c r="C224" s="16"/>
      <c r="D224" s="16"/>
      <c r="E224" t="s">
        <v>685</v>
      </c>
      <c r="F224" t="s">
        <v>117</v>
      </c>
      <c r="G224" s="8">
        <v>32000000</v>
      </c>
    </row>
    <row r="225" spans="2:7" ht="15.75" thickBot="1" x14ac:dyDescent="0.3">
      <c r="B225" s="13"/>
      <c r="C225" s="16"/>
      <c r="D225" s="19" t="s">
        <v>459</v>
      </c>
      <c r="E225" s="9"/>
      <c r="F225" s="9"/>
      <c r="G225" s="10">
        <f>SUM(G222:G224)</f>
        <v>227000000</v>
      </c>
    </row>
    <row r="226" spans="2:7" ht="15.75" thickBot="1" x14ac:dyDescent="0.3">
      <c r="B226" s="13"/>
      <c r="C226" s="16"/>
      <c r="D226" s="19"/>
      <c r="E226" s="9"/>
      <c r="F226" s="9"/>
      <c r="G226" s="42">
        <f>+G225+G221+G182+G180+G175+G171+G162+G157+G128+G118+G114+G107+G99+G69</f>
        <v>134617761640</v>
      </c>
    </row>
    <row r="227" spans="2:7" x14ac:dyDescent="0.25">
      <c r="B227" s="13"/>
      <c r="C227" s="16" t="s">
        <v>460</v>
      </c>
      <c r="D227" s="16" t="s">
        <v>36</v>
      </c>
      <c r="E227" t="s">
        <v>461</v>
      </c>
      <c r="F227" t="s">
        <v>462</v>
      </c>
      <c r="G227" s="8">
        <v>18000000</v>
      </c>
    </row>
    <row r="228" spans="2:7" x14ac:dyDescent="0.25">
      <c r="B228" s="13"/>
      <c r="C228" s="16"/>
      <c r="D228" s="16"/>
      <c r="E228" t="s">
        <v>463</v>
      </c>
      <c r="F228" t="s">
        <v>464</v>
      </c>
      <c r="G228" s="8">
        <v>2500000</v>
      </c>
    </row>
    <row r="229" spans="2:7" x14ac:dyDescent="0.25">
      <c r="B229" s="13"/>
      <c r="C229" s="16"/>
      <c r="D229" s="16"/>
      <c r="E229" t="s">
        <v>465</v>
      </c>
      <c r="F229" t="s">
        <v>466</v>
      </c>
      <c r="G229" s="8">
        <v>12000000</v>
      </c>
    </row>
    <row r="230" spans="2:7" x14ac:dyDescent="0.25">
      <c r="B230" s="13"/>
      <c r="C230" s="16"/>
      <c r="D230" s="16"/>
      <c r="E230" t="s">
        <v>467</v>
      </c>
      <c r="F230" t="s">
        <v>468</v>
      </c>
      <c r="G230" s="8">
        <v>350000000</v>
      </c>
    </row>
    <row r="231" spans="2:7" x14ac:dyDescent="0.25">
      <c r="B231" s="13"/>
      <c r="C231" s="16"/>
      <c r="D231" s="16"/>
      <c r="E231" t="s">
        <v>469</v>
      </c>
      <c r="F231" t="s">
        <v>470</v>
      </c>
      <c r="G231" s="8">
        <v>4000000</v>
      </c>
    </row>
    <row r="232" spans="2:7" x14ac:dyDescent="0.25">
      <c r="B232" s="13"/>
      <c r="C232" s="16"/>
      <c r="D232" s="16"/>
      <c r="E232" t="s">
        <v>471</v>
      </c>
      <c r="F232" t="s">
        <v>472</v>
      </c>
      <c r="G232" s="8">
        <v>1675300000</v>
      </c>
    </row>
    <row r="233" spans="2:7" x14ac:dyDescent="0.25">
      <c r="B233" s="13"/>
      <c r="C233" s="16"/>
      <c r="D233" s="16"/>
      <c r="E233" t="s">
        <v>692</v>
      </c>
      <c r="F233" t="s">
        <v>108</v>
      </c>
      <c r="G233" s="8">
        <v>400000000</v>
      </c>
    </row>
    <row r="234" spans="2:7" x14ac:dyDescent="0.25">
      <c r="B234" s="13"/>
      <c r="C234" s="16"/>
      <c r="D234" s="19" t="s">
        <v>473</v>
      </c>
      <c r="E234" s="9"/>
      <c r="F234" s="9"/>
      <c r="G234" s="10">
        <f>SUM(G227:G233)</f>
        <v>2461800000</v>
      </c>
    </row>
    <row r="235" spans="2:7" x14ac:dyDescent="0.25">
      <c r="B235" s="13"/>
      <c r="C235" s="16" t="s">
        <v>474</v>
      </c>
      <c r="D235" s="16" t="s">
        <v>35</v>
      </c>
      <c r="E235" t="s">
        <v>475</v>
      </c>
      <c r="F235" t="s">
        <v>476</v>
      </c>
      <c r="G235" s="8">
        <v>120000000</v>
      </c>
    </row>
    <row r="236" spans="2:7" x14ac:dyDescent="0.25">
      <c r="B236" s="13"/>
      <c r="C236" s="16"/>
      <c r="D236" s="16"/>
      <c r="E236" t="s">
        <v>477</v>
      </c>
      <c r="F236" t="s">
        <v>478</v>
      </c>
      <c r="G236" s="8">
        <v>1900000</v>
      </c>
    </row>
    <row r="237" spans="2:7" x14ac:dyDescent="0.25">
      <c r="B237" s="13"/>
      <c r="C237" s="16"/>
      <c r="D237" s="19" t="s">
        <v>479</v>
      </c>
      <c r="E237" s="9"/>
      <c r="F237" s="9"/>
      <c r="G237" s="10">
        <f>SUM(G235:G236)</f>
        <v>121900000</v>
      </c>
    </row>
    <row r="238" spans="2:7" x14ac:dyDescent="0.25">
      <c r="B238" s="13"/>
      <c r="C238" s="16"/>
      <c r="D238" s="16"/>
      <c r="E238" s="7" t="s">
        <v>480</v>
      </c>
      <c r="F238" s="7" t="s">
        <v>481</v>
      </c>
      <c r="G238" s="8">
        <v>5000000</v>
      </c>
    </row>
    <row r="239" spans="2:7" x14ac:dyDescent="0.25">
      <c r="B239" s="13"/>
      <c r="C239" s="16"/>
      <c r="D239" s="19" t="s">
        <v>482</v>
      </c>
      <c r="E239" s="9"/>
      <c r="F239" s="9"/>
      <c r="G239" s="10">
        <v>5000000</v>
      </c>
    </row>
    <row r="240" spans="2:7" x14ac:dyDescent="0.25">
      <c r="B240" s="14" t="s">
        <v>483</v>
      </c>
      <c r="C240" s="17"/>
      <c r="D240" s="17"/>
      <c r="E240" s="11"/>
      <c r="F240" s="11"/>
      <c r="G240" s="12">
        <f>+G239+G237+G234+G226</f>
        <v>137206461640</v>
      </c>
    </row>
    <row r="241" spans="2:7" x14ac:dyDescent="0.25">
      <c r="B241" s="13" t="s">
        <v>484</v>
      </c>
      <c r="C241" s="16" t="s">
        <v>485</v>
      </c>
      <c r="D241" s="16" t="s">
        <v>486</v>
      </c>
      <c r="E241" s="7" t="s">
        <v>487</v>
      </c>
      <c r="F241" s="7" t="s">
        <v>488</v>
      </c>
      <c r="G241" s="8">
        <v>490800000</v>
      </c>
    </row>
    <row r="242" spans="2:7" x14ac:dyDescent="0.25">
      <c r="B242" s="13"/>
      <c r="C242" s="16"/>
      <c r="D242" s="19" t="s">
        <v>489</v>
      </c>
      <c r="E242" s="9"/>
      <c r="F242" s="9"/>
      <c r="G242" s="10">
        <f>+G241</f>
        <v>490800000</v>
      </c>
    </row>
    <row r="243" spans="2:7" x14ac:dyDescent="0.25">
      <c r="B243" s="15" t="s">
        <v>490</v>
      </c>
      <c r="C243" s="18"/>
      <c r="D243" s="18"/>
      <c r="E243" s="23"/>
      <c r="F243" s="23"/>
      <c r="G243" s="24">
        <v>456000000</v>
      </c>
    </row>
    <row r="244" spans="2:7" ht="15.75" thickBot="1" x14ac:dyDescent="0.3"/>
    <row r="245" spans="2:7" ht="16.5" thickBot="1" x14ac:dyDescent="0.3">
      <c r="F245" t="s">
        <v>571</v>
      </c>
      <c r="G245" s="44">
        <f>+G243+G226</f>
        <v>135073761640</v>
      </c>
    </row>
  </sheetData>
  <mergeCells count="2">
    <mergeCell ref="B2:G2"/>
    <mergeCell ref="B3:G3"/>
  </mergeCells>
  <hyperlinks>
    <hyperlink ref="A1" location="Contenido!A1" display="Volver al menú"/>
  </hyperlink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zoomScaleNormal="100" workbookViewId="0"/>
  </sheetViews>
  <sheetFormatPr baseColWidth="10" defaultRowHeight="15" x14ac:dyDescent="0.25"/>
  <cols>
    <col min="1" max="1" width="16.28515625" customWidth="1"/>
    <col min="2" max="2" width="20.5703125" customWidth="1"/>
    <col min="3" max="3" width="35.42578125" bestFit="1" customWidth="1"/>
    <col min="4" max="4" width="12.85546875" customWidth="1"/>
    <col min="5" max="5" width="30.5703125" bestFit="1" customWidth="1"/>
    <col min="6" max="6" width="13.7109375" bestFit="1" customWidth="1"/>
  </cols>
  <sheetData>
    <row r="1" spans="1:6" x14ac:dyDescent="0.25">
      <c r="A1" s="100" t="s">
        <v>577</v>
      </c>
    </row>
    <row r="3" spans="1:6" ht="26.25" x14ac:dyDescent="0.4">
      <c r="B3" s="246" t="s">
        <v>575</v>
      </c>
      <c r="C3" s="246"/>
      <c r="D3" s="246"/>
      <c r="E3" s="246"/>
      <c r="F3" s="246"/>
    </row>
    <row r="4" spans="1:6" ht="18.75" x14ac:dyDescent="0.3">
      <c r="B4" s="247" t="s">
        <v>668</v>
      </c>
      <c r="C4" s="247"/>
      <c r="D4" s="247"/>
      <c r="E4" s="247"/>
      <c r="F4" s="247"/>
    </row>
    <row r="5" spans="1:6" x14ac:dyDescent="0.25">
      <c r="B5" s="248"/>
      <c r="C5" s="248"/>
      <c r="D5" s="248"/>
      <c r="E5" s="248"/>
      <c r="F5" s="248"/>
    </row>
    <row r="7" spans="1:6" x14ac:dyDescent="0.25">
      <c r="C7" s="5"/>
    </row>
    <row r="8" spans="1:6" x14ac:dyDescent="0.25">
      <c r="B8" s="94" t="s">
        <v>44</v>
      </c>
      <c r="C8" s="94" t="s">
        <v>45</v>
      </c>
      <c r="D8" s="94" t="s">
        <v>46</v>
      </c>
      <c r="E8" s="94" t="s">
        <v>47</v>
      </c>
      <c r="F8" s="94" t="s">
        <v>40</v>
      </c>
    </row>
    <row r="9" spans="1:6" x14ac:dyDescent="0.25">
      <c r="B9" s="95" t="s">
        <v>491</v>
      </c>
      <c r="C9" s="95" t="s">
        <v>492</v>
      </c>
      <c r="D9" s="95" t="s">
        <v>493</v>
      </c>
      <c r="E9" s="95" t="s">
        <v>244</v>
      </c>
      <c r="F9" s="96">
        <v>11833000000</v>
      </c>
    </row>
    <row r="10" spans="1:6" x14ac:dyDescent="0.25">
      <c r="B10" s="97" t="s">
        <v>494</v>
      </c>
      <c r="C10" s="97"/>
      <c r="D10" s="97"/>
      <c r="E10" s="97"/>
      <c r="F10" s="98">
        <f>+F9</f>
        <v>11833000000</v>
      </c>
    </row>
    <row r="11" spans="1:6" x14ac:dyDescent="0.25">
      <c r="B11" s="95" t="s">
        <v>495</v>
      </c>
      <c r="C11" s="95" t="s">
        <v>496</v>
      </c>
      <c r="D11" s="95" t="s">
        <v>497</v>
      </c>
      <c r="E11" s="95" t="s">
        <v>246</v>
      </c>
      <c r="F11" s="96">
        <v>497001045</v>
      </c>
    </row>
    <row r="12" spans="1:6" x14ac:dyDescent="0.25">
      <c r="B12" s="97" t="s">
        <v>498</v>
      </c>
      <c r="C12" s="97"/>
      <c r="D12" s="97"/>
      <c r="E12" s="97"/>
      <c r="F12" s="98">
        <f>+F11</f>
        <v>497001045</v>
      </c>
    </row>
    <row r="13" spans="1:6" x14ac:dyDescent="0.25">
      <c r="B13" s="95" t="s">
        <v>499</v>
      </c>
      <c r="C13" s="95" t="s">
        <v>500</v>
      </c>
      <c r="D13" s="95" t="s">
        <v>501</v>
      </c>
      <c r="E13" s="95" t="s">
        <v>502</v>
      </c>
      <c r="F13" s="96">
        <v>1955263150</v>
      </c>
    </row>
    <row r="14" spans="1:6" x14ac:dyDescent="0.25">
      <c r="B14" s="97" t="s">
        <v>503</v>
      </c>
      <c r="C14" s="97"/>
      <c r="D14" s="97"/>
      <c r="E14" s="97"/>
      <c r="F14" s="98">
        <f>+F13</f>
        <v>1955263150</v>
      </c>
    </row>
    <row r="15" spans="1:6" x14ac:dyDescent="0.25">
      <c r="B15" s="95" t="s">
        <v>504</v>
      </c>
      <c r="C15" s="95" t="s">
        <v>505</v>
      </c>
      <c r="D15" s="95" t="s">
        <v>506</v>
      </c>
      <c r="E15" s="95" t="s">
        <v>507</v>
      </c>
      <c r="F15" s="96">
        <v>2149900000</v>
      </c>
    </row>
    <row r="16" spans="1:6" x14ac:dyDescent="0.25">
      <c r="B16" s="97" t="s">
        <v>508</v>
      </c>
      <c r="C16" s="97"/>
      <c r="D16" s="97"/>
      <c r="E16" s="97"/>
      <c r="F16" s="98">
        <f>+F15</f>
        <v>2149900000</v>
      </c>
    </row>
    <row r="17" spans="2:6" x14ac:dyDescent="0.25">
      <c r="B17" s="95" t="s">
        <v>509</v>
      </c>
      <c r="C17" s="95" t="s">
        <v>510</v>
      </c>
      <c r="D17" s="95" t="s">
        <v>511</v>
      </c>
      <c r="E17" s="95" t="s">
        <v>249</v>
      </c>
      <c r="F17" s="96">
        <v>262500000</v>
      </c>
    </row>
    <row r="18" spans="2:6" x14ac:dyDescent="0.25">
      <c r="B18" s="97" t="s">
        <v>512</v>
      </c>
      <c r="C18" s="97"/>
      <c r="D18" s="97"/>
      <c r="E18" s="97"/>
      <c r="F18" s="98">
        <f>+F17</f>
        <v>262500000</v>
      </c>
    </row>
    <row r="19" spans="2:6" ht="15.75" thickBot="1" x14ac:dyDescent="0.3">
      <c r="B19" s="25" t="s">
        <v>40</v>
      </c>
      <c r="C19" s="25"/>
      <c r="D19" s="25"/>
      <c r="E19" s="25"/>
      <c r="F19" s="26">
        <f>+F10+F12+F14+F16+F18</f>
        <v>16697664195</v>
      </c>
    </row>
    <row r="20" spans="2:6" ht="15.75" thickTop="1" x14ac:dyDescent="0.25"/>
  </sheetData>
  <mergeCells count="3">
    <mergeCell ref="B3:F3"/>
    <mergeCell ref="B4:F4"/>
    <mergeCell ref="B5:F5"/>
  </mergeCells>
  <hyperlinks>
    <hyperlink ref="A1" location="Contenido!A1" display="Volver al menú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19"/>
  <sheetViews>
    <sheetView showGridLines="0" topLeftCell="A93" zoomScale="80" zoomScaleNormal="80" workbookViewId="0">
      <selection activeCell="M106" sqref="M106"/>
    </sheetView>
  </sheetViews>
  <sheetFormatPr baseColWidth="10" defaultColWidth="11.42578125" defaultRowHeight="11.25" x14ac:dyDescent="0.2"/>
  <cols>
    <col min="1" max="1" width="2.7109375" style="110" customWidth="1"/>
    <col min="2" max="2" width="39.85546875" style="110" customWidth="1"/>
    <col min="3" max="3" width="10.42578125" style="225" customWidth="1"/>
    <col min="4" max="4" width="15.7109375" style="110" customWidth="1"/>
    <col min="5" max="5" width="18.140625" style="110" customWidth="1"/>
    <col min="6" max="6" width="8" style="110" customWidth="1"/>
    <col min="7" max="7" width="18" style="110" bestFit="1" customWidth="1"/>
    <col min="8" max="8" width="10.140625" style="110" customWidth="1"/>
    <col min="9" max="9" width="15.140625" style="110" customWidth="1"/>
    <col min="10" max="10" width="10.140625" style="110" customWidth="1"/>
    <col min="11" max="11" width="15.140625" style="110" customWidth="1"/>
    <col min="12" max="12" width="13.28515625" style="110" customWidth="1"/>
    <col min="13" max="13" width="20" style="110" customWidth="1"/>
    <col min="14" max="14" width="11.42578125" style="110" customWidth="1"/>
    <col min="15" max="15" width="18" style="110" customWidth="1"/>
    <col min="16" max="16" width="19.42578125" style="110" customWidth="1"/>
    <col min="17" max="17" width="20" style="110" customWidth="1"/>
    <col min="18" max="18" width="19.5703125" style="110" customWidth="1"/>
    <col min="19" max="19" width="17" style="110" customWidth="1"/>
    <col min="20" max="20" width="18.28515625" style="110" customWidth="1"/>
    <col min="21" max="22" width="17.5703125" style="110" customWidth="1"/>
    <col min="23" max="23" width="16.5703125" style="110" customWidth="1"/>
    <col min="24" max="24" width="19.140625" style="110" customWidth="1"/>
    <col min="25" max="25" width="20" style="110" customWidth="1"/>
    <col min="26" max="27" width="18.5703125" style="110" customWidth="1"/>
    <col min="28" max="32" width="11.42578125" style="110"/>
    <col min="33" max="33" width="13.28515625" style="110" bestFit="1" customWidth="1"/>
    <col min="34" max="16384" width="11.42578125" style="110"/>
  </cols>
  <sheetData>
    <row r="1" spans="2:33" ht="12" customHeight="1" x14ac:dyDescent="0.25">
      <c r="B1" s="108" t="s">
        <v>577</v>
      </c>
      <c r="C1" s="109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</row>
    <row r="3" spans="2:33" ht="26.25" x14ac:dyDescent="0.4">
      <c r="B3" s="249" t="s">
        <v>576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</row>
    <row r="4" spans="2:33" ht="18.75" x14ac:dyDescent="0.3">
      <c r="B4" s="250" t="s">
        <v>694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</row>
    <row r="5" spans="2:33" ht="12" x14ac:dyDescent="0.2">
      <c r="B5" s="111"/>
      <c r="C5" s="112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</row>
    <row r="6" spans="2:33" ht="12" x14ac:dyDescent="0.2">
      <c r="B6" s="111"/>
      <c r="C6" s="112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</row>
    <row r="7" spans="2:33" ht="12" x14ac:dyDescent="0.2">
      <c r="B7" s="111"/>
      <c r="C7" s="112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</row>
    <row r="8" spans="2:33" ht="30" customHeight="1" thickBot="1" x14ac:dyDescent="0.25">
      <c r="B8" s="111"/>
      <c r="C8" s="112"/>
      <c r="D8" s="111"/>
      <c r="E8" s="111"/>
      <c r="F8" s="111"/>
      <c r="G8" s="113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</row>
    <row r="9" spans="2:33" ht="17.25" customHeight="1" thickBot="1" x14ac:dyDescent="0.3">
      <c r="B9" s="111"/>
      <c r="C9" s="112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4"/>
      <c r="R9" s="115" t="s">
        <v>695</v>
      </c>
      <c r="S9" s="114"/>
      <c r="T9" s="114"/>
      <c r="U9" s="115" t="s">
        <v>695</v>
      </c>
      <c r="V9" s="114"/>
      <c r="W9" s="114"/>
    </row>
    <row r="10" spans="2:33" ht="59.25" customHeight="1" thickBot="1" x14ac:dyDescent="0.25">
      <c r="B10" s="116" t="s">
        <v>37</v>
      </c>
      <c r="C10" s="117" t="s">
        <v>715</v>
      </c>
      <c r="D10" s="117" t="s">
        <v>607</v>
      </c>
      <c r="E10" s="117" t="s">
        <v>696</v>
      </c>
      <c r="F10" s="118" t="s">
        <v>38</v>
      </c>
      <c r="G10" s="117" t="s">
        <v>608</v>
      </c>
      <c r="H10" s="117" t="s">
        <v>697</v>
      </c>
      <c r="I10" s="117" t="s">
        <v>698</v>
      </c>
      <c r="J10" s="117" t="s">
        <v>699</v>
      </c>
      <c r="K10" s="117" t="s">
        <v>700</v>
      </c>
      <c r="L10" s="119" t="s">
        <v>609</v>
      </c>
      <c r="M10" s="118" t="s">
        <v>610</v>
      </c>
      <c r="N10" s="120" t="s">
        <v>611</v>
      </c>
      <c r="O10" s="121" t="s">
        <v>612</v>
      </c>
      <c r="P10" s="118" t="s">
        <v>701</v>
      </c>
      <c r="Q10" s="118" t="s">
        <v>702</v>
      </c>
      <c r="R10" s="122">
        <v>0.06</v>
      </c>
      <c r="S10" s="118" t="s">
        <v>703</v>
      </c>
      <c r="T10" s="118" t="s">
        <v>704</v>
      </c>
      <c r="U10" s="122">
        <v>0.06</v>
      </c>
      <c r="V10" s="118" t="s">
        <v>705</v>
      </c>
      <c r="W10" s="123" t="s">
        <v>706</v>
      </c>
      <c r="Z10" s="124"/>
    </row>
    <row r="11" spans="2:33" ht="16.5" thickBot="1" x14ac:dyDescent="0.25">
      <c r="B11" s="125" t="s">
        <v>707</v>
      </c>
      <c r="C11" s="126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</row>
    <row r="12" spans="2:33" ht="12.75" x14ac:dyDescent="0.2">
      <c r="B12" s="128" t="s">
        <v>613</v>
      </c>
      <c r="C12" s="129"/>
      <c r="D12" s="130"/>
      <c r="E12" s="130"/>
      <c r="F12" s="130"/>
      <c r="G12" s="130"/>
      <c r="H12" s="130"/>
      <c r="I12" s="130"/>
      <c r="J12" s="130"/>
      <c r="K12" s="130"/>
      <c r="L12" s="131"/>
      <c r="M12" s="131"/>
      <c r="N12" s="131"/>
      <c r="O12" s="131"/>
      <c r="P12" s="132"/>
      <c r="Q12" s="132"/>
      <c r="R12" s="132"/>
      <c r="S12" s="132"/>
      <c r="T12" s="132"/>
      <c r="U12" s="132"/>
      <c r="V12" s="132"/>
      <c r="W12" s="132"/>
    </row>
    <row r="13" spans="2:33" s="141" customFormat="1" ht="12" customHeight="1" x14ac:dyDescent="0.25">
      <c r="B13" s="133" t="s">
        <v>614</v>
      </c>
      <c r="C13" s="257">
        <v>170</v>
      </c>
      <c r="D13" s="134">
        <v>6512315</v>
      </c>
      <c r="E13" s="258">
        <v>7979035750</v>
      </c>
      <c r="F13" s="135">
        <v>0.15</v>
      </c>
      <c r="G13" s="134">
        <v>7488670</v>
      </c>
      <c r="H13" s="136">
        <v>7.0000000000000007E-2</v>
      </c>
      <c r="I13" s="137">
        <f>+(G13*H13)+G13</f>
        <v>8012876.9000000004</v>
      </c>
      <c r="J13" s="136">
        <v>0.1</v>
      </c>
      <c r="K13" s="137">
        <f t="shared" ref="K13:K14" si="0">+(G13*J13)+G13</f>
        <v>8237537</v>
      </c>
      <c r="L13" s="138">
        <v>40</v>
      </c>
      <c r="M13" s="139">
        <f t="shared" ref="M13:M22" si="1">+L13*G13</f>
        <v>299546800</v>
      </c>
      <c r="N13" s="140">
        <v>44</v>
      </c>
      <c r="O13" s="139">
        <f t="shared" ref="O13:O22" si="2">+N13*G13</f>
        <v>329501480</v>
      </c>
      <c r="P13" s="139">
        <f t="shared" ref="P13:P22" si="3">+M13+O13</f>
        <v>629048280</v>
      </c>
      <c r="Q13" s="139">
        <f t="shared" ref="Q13:Q22" si="4">M13/(1+F13)</f>
        <v>260475478.26086959</v>
      </c>
      <c r="R13" s="139">
        <f t="shared" ref="R13:R22" si="5">($Q13*$R$10)+$Q13</f>
        <v>276104006.95652175</v>
      </c>
      <c r="S13" s="139">
        <f t="shared" ref="S13:S22" si="6">M13-R13</f>
        <v>23442793.043478251</v>
      </c>
      <c r="T13" s="139">
        <f t="shared" ref="T13:T22" si="7">O13/(1+F13)</f>
        <v>286523026.08695656</v>
      </c>
      <c r="U13" s="139">
        <f t="shared" ref="U13:U22" si="8">($T13*$U$10)+$T13</f>
        <v>303714407.65217394</v>
      </c>
      <c r="V13" s="139">
        <f t="shared" ref="V13:V22" si="9">O13-U13</f>
        <v>25787072.347826064</v>
      </c>
      <c r="W13" s="139">
        <f t="shared" ref="W13:W22" si="10">S13+V13</f>
        <v>49229865.391304314</v>
      </c>
      <c r="Y13" s="142"/>
      <c r="Z13" s="110"/>
      <c r="AA13" s="142"/>
      <c r="AB13" s="143"/>
      <c r="AC13" s="143"/>
      <c r="AD13" s="143"/>
      <c r="AE13" s="144"/>
      <c r="AF13" s="144"/>
      <c r="AG13" s="145"/>
    </row>
    <row r="14" spans="2:33" s="141" customFormat="1" ht="12" customHeight="1" x14ac:dyDescent="0.25">
      <c r="B14" s="133" t="s">
        <v>615</v>
      </c>
      <c r="C14" s="257"/>
      <c r="D14" s="134">
        <v>6512315</v>
      </c>
      <c r="E14" s="258"/>
      <c r="F14" s="135">
        <v>9.0000000000000011E-2</v>
      </c>
      <c r="G14" s="134">
        <v>7098522</v>
      </c>
      <c r="H14" s="136">
        <v>7.0000000000000007E-2</v>
      </c>
      <c r="I14" s="137">
        <f t="shared" ref="I14" si="11">+(G14*H14)+G14</f>
        <v>7595418.54</v>
      </c>
      <c r="J14" s="136">
        <v>0.1</v>
      </c>
      <c r="K14" s="137">
        <f t="shared" si="0"/>
        <v>7808374.2000000002</v>
      </c>
      <c r="L14" s="146">
        <v>575</v>
      </c>
      <c r="M14" s="139">
        <f t="shared" si="1"/>
        <v>4081650150</v>
      </c>
      <c r="N14" s="147">
        <v>556</v>
      </c>
      <c r="O14" s="139">
        <f t="shared" si="2"/>
        <v>3946778232</v>
      </c>
      <c r="P14" s="139">
        <f t="shared" si="3"/>
        <v>8028428382</v>
      </c>
      <c r="Q14" s="139">
        <f t="shared" si="4"/>
        <v>3744633165.1376143</v>
      </c>
      <c r="R14" s="139">
        <f t="shared" si="5"/>
        <v>3969311155.0458713</v>
      </c>
      <c r="S14" s="139">
        <f t="shared" si="6"/>
        <v>112338994.95412874</v>
      </c>
      <c r="T14" s="139">
        <f t="shared" si="7"/>
        <v>3620897460.5504584</v>
      </c>
      <c r="U14" s="139">
        <f t="shared" si="8"/>
        <v>3838151308.183486</v>
      </c>
      <c r="V14" s="139">
        <f t="shared" si="9"/>
        <v>108626923.81651402</v>
      </c>
      <c r="W14" s="139">
        <f t="shared" si="10"/>
        <v>220965918.77064276</v>
      </c>
      <c r="Y14" s="142"/>
      <c r="Z14" s="110"/>
      <c r="AA14" s="142"/>
      <c r="AB14" s="143"/>
      <c r="AC14" s="143"/>
      <c r="AD14" s="143"/>
      <c r="AE14" s="144"/>
      <c r="AF14" s="144"/>
      <c r="AG14" s="145"/>
    </row>
    <row r="15" spans="2:33" ht="12" customHeight="1" x14ac:dyDescent="0.25">
      <c r="B15" s="148" t="s">
        <v>616</v>
      </c>
      <c r="C15" s="251">
        <v>175</v>
      </c>
      <c r="D15" s="149">
        <v>6573399</v>
      </c>
      <c r="E15" s="255">
        <v>9205736260</v>
      </c>
      <c r="F15" s="150">
        <v>0.13931350432249734</v>
      </c>
      <c r="G15" s="149">
        <v>7488670</v>
      </c>
      <c r="H15" s="136">
        <v>7.0000000000000007E-2</v>
      </c>
      <c r="I15" s="137">
        <f>+(G15*H15)+G15</f>
        <v>8012876.9000000004</v>
      </c>
      <c r="J15" s="136">
        <v>0.1</v>
      </c>
      <c r="K15" s="137">
        <f t="shared" ref="K15:K16" si="12">+(G15*J15)+G15</f>
        <v>8237537</v>
      </c>
      <c r="L15" s="138">
        <v>52</v>
      </c>
      <c r="M15" s="139">
        <f t="shared" si="1"/>
        <v>389410840</v>
      </c>
      <c r="N15" s="140">
        <v>55</v>
      </c>
      <c r="O15" s="139">
        <f t="shared" si="2"/>
        <v>411876850</v>
      </c>
      <c r="P15" s="139">
        <f t="shared" si="3"/>
        <v>801287690</v>
      </c>
      <c r="Q15" s="139">
        <f t="shared" si="4"/>
        <v>341794280.96182054</v>
      </c>
      <c r="R15" s="139">
        <f t="shared" si="5"/>
        <v>362301937.81952977</v>
      </c>
      <c r="S15" s="139">
        <f t="shared" si="6"/>
        <v>27108902.180470228</v>
      </c>
      <c r="T15" s="139">
        <f t="shared" si="7"/>
        <v>361513181.78654099</v>
      </c>
      <c r="U15" s="139">
        <f t="shared" si="8"/>
        <v>383203972.69373345</v>
      </c>
      <c r="V15" s="139">
        <f t="shared" si="9"/>
        <v>28672877.306266546</v>
      </c>
      <c r="W15" s="139">
        <f t="shared" si="10"/>
        <v>55781779.486736774</v>
      </c>
      <c r="Y15" s="142"/>
      <c r="AA15" s="142"/>
      <c r="AB15" s="143"/>
      <c r="AC15" s="143"/>
      <c r="AD15" s="143"/>
      <c r="AE15" s="143"/>
      <c r="AF15" s="143"/>
      <c r="AG15" s="142"/>
    </row>
    <row r="16" spans="2:33" ht="12" customHeight="1" x14ac:dyDescent="0.25">
      <c r="B16" s="148" t="s">
        <v>617</v>
      </c>
      <c r="C16" s="251"/>
      <c r="D16" s="149">
        <v>6573399</v>
      </c>
      <c r="E16" s="255"/>
      <c r="F16" s="151">
        <v>0.09</v>
      </c>
      <c r="G16" s="149">
        <v>7164532</v>
      </c>
      <c r="H16" s="136">
        <v>7.0000000000000007E-2</v>
      </c>
      <c r="I16" s="137">
        <f t="shared" ref="I16" si="13">+(G16*H16)+G16</f>
        <v>7666049.2400000002</v>
      </c>
      <c r="J16" s="136">
        <v>0.1</v>
      </c>
      <c r="K16" s="137">
        <f t="shared" si="12"/>
        <v>7880985.2000000002</v>
      </c>
      <c r="L16" s="146">
        <v>571</v>
      </c>
      <c r="M16" s="139">
        <f t="shared" si="1"/>
        <v>4090947772</v>
      </c>
      <c r="N16" s="147">
        <v>579</v>
      </c>
      <c r="O16" s="139">
        <f t="shared" si="2"/>
        <v>4148264028</v>
      </c>
      <c r="P16" s="139">
        <f t="shared" si="3"/>
        <v>8239211800</v>
      </c>
      <c r="Q16" s="139">
        <f t="shared" si="4"/>
        <v>3753163093.5779815</v>
      </c>
      <c r="R16" s="139">
        <f t="shared" si="5"/>
        <v>3978352879.1926603</v>
      </c>
      <c r="S16" s="139">
        <f t="shared" si="6"/>
        <v>112594892.80733967</v>
      </c>
      <c r="T16" s="139">
        <f t="shared" si="7"/>
        <v>3805746814.6788988</v>
      </c>
      <c r="U16" s="139">
        <f t="shared" si="8"/>
        <v>4034091623.5596328</v>
      </c>
      <c r="V16" s="139">
        <f t="shared" si="9"/>
        <v>114172404.44036722</v>
      </c>
      <c r="W16" s="139">
        <f t="shared" si="10"/>
        <v>226767297.24770689</v>
      </c>
      <c r="Y16" s="142"/>
      <c r="AA16" s="142"/>
      <c r="AB16" s="143"/>
      <c r="AC16" s="143"/>
      <c r="AD16" s="143"/>
      <c r="AE16" s="143"/>
      <c r="AF16" s="143"/>
      <c r="AG16" s="142"/>
    </row>
    <row r="17" spans="2:33" ht="12" customHeight="1" x14ac:dyDescent="0.25">
      <c r="B17" s="148" t="s">
        <v>618</v>
      </c>
      <c r="C17" s="256">
        <v>170</v>
      </c>
      <c r="D17" s="149">
        <v>6512315</v>
      </c>
      <c r="E17" s="255">
        <v>3060157972</v>
      </c>
      <c r="F17" s="151">
        <v>0.15</v>
      </c>
      <c r="G17" s="149">
        <v>7488670</v>
      </c>
      <c r="H17" s="136">
        <v>7.0000000000000007E-2</v>
      </c>
      <c r="I17" s="137">
        <f>+(G17*H17)+G17</f>
        <v>8012876.9000000004</v>
      </c>
      <c r="J17" s="136">
        <v>0.1</v>
      </c>
      <c r="K17" s="137">
        <f t="shared" ref="K17:K18" si="14">+(G17*J17)+G17</f>
        <v>8237537</v>
      </c>
      <c r="L17" s="138">
        <v>16</v>
      </c>
      <c r="M17" s="139">
        <f t="shared" si="1"/>
        <v>119818720</v>
      </c>
      <c r="N17" s="140">
        <v>24</v>
      </c>
      <c r="O17" s="139">
        <f t="shared" si="2"/>
        <v>179728080</v>
      </c>
      <c r="P17" s="139">
        <f t="shared" si="3"/>
        <v>299546800</v>
      </c>
      <c r="Q17" s="139">
        <f t="shared" si="4"/>
        <v>104190191.30434783</v>
      </c>
      <c r="R17" s="139">
        <f t="shared" si="5"/>
        <v>110441602.7826087</v>
      </c>
      <c r="S17" s="139">
        <f t="shared" si="6"/>
        <v>9377117.2173912972</v>
      </c>
      <c r="T17" s="139">
        <f t="shared" si="7"/>
        <v>156285286.95652175</v>
      </c>
      <c r="U17" s="139">
        <f t="shared" si="8"/>
        <v>165662404.17391306</v>
      </c>
      <c r="V17" s="139">
        <f t="shared" si="9"/>
        <v>14065675.826086938</v>
      </c>
      <c r="W17" s="139">
        <f t="shared" si="10"/>
        <v>23442793.043478236</v>
      </c>
      <c r="Y17" s="142"/>
      <c r="AA17" s="142"/>
      <c r="AB17" s="143"/>
      <c r="AC17" s="143"/>
      <c r="AD17" s="143"/>
      <c r="AE17" s="143"/>
      <c r="AF17" s="143"/>
      <c r="AG17" s="142"/>
    </row>
    <row r="18" spans="2:33" ht="12" customHeight="1" x14ac:dyDescent="0.25">
      <c r="B18" s="148" t="s">
        <v>619</v>
      </c>
      <c r="C18" s="256"/>
      <c r="D18" s="149">
        <v>6512315</v>
      </c>
      <c r="E18" s="255"/>
      <c r="F18" s="151">
        <v>0.09</v>
      </c>
      <c r="G18" s="149">
        <v>7098522</v>
      </c>
      <c r="H18" s="136">
        <v>7.0000000000000007E-2</v>
      </c>
      <c r="I18" s="137">
        <f t="shared" ref="I18" si="15">+(G18*H18)+G18</f>
        <v>7595418.54</v>
      </c>
      <c r="J18" s="136">
        <v>0.1</v>
      </c>
      <c r="K18" s="137">
        <f t="shared" si="14"/>
        <v>7808374.2000000002</v>
      </c>
      <c r="L18" s="146">
        <v>206</v>
      </c>
      <c r="M18" s="139">
        <f t="shared" si="1"/>
        <v>1462295532</v>
      </c>
      <c r="N18" s="147">
        <v>197</v>
      </c>
      <c r="O18" s="139">
        <f t="shared" si="2"/>
        <v>1398408834</v>
      </c>
      <c r="P18" s="139">
        <f t="shared" si="3"/>
        <v>2860704366</v>
      </c>
      <c r="Q18" s="139">
        <f t="shared" si="4"/>
        <v>1341555533.9449539</v>
      </c>
      <c r="R18" s="139">
        <f t="shared" si="5"/>
        <v>1422048865.9816511</v>
      </c>
      <c r="S18" s="139">
        <f t="shared" si="6"/>
        <v>40246666.018348932</v>
      </c>
      <c r="T18" s="139">
        <f t="shared" si="7"/>
        <v>1282943884.4036696</v>
      </c>
      <c r="U18" s="139">
        <f t="shared" si="8"/>
        <v>1359920517.4678898</v>
      </c>
      <c r="V18" s="139">
        <f t="shared" si="9"/>
        <v>38488316.532110214</v>
      </c>
      <c r="W18" s="139">
        <f t="shared" si="10"/>
        <v>78734982.550459146</v>
      </c>
      <c r="Y18" s="142"/>
      <c r="AA18" s="142"/>
      <c r="AB18" s="143"/>
      <c r="AC18" s="143"/>
      <c r="AD18" s="143"/>
      <c r="AE18" s="143"/>
      <c r="AF18" s="143"/>
      <c r="AG18" s="142"/>
    </row>
    <row r="19" spans="2:33" ht="12" customHeight="1" x14ac:dyDescent="0.25">
      <c r="B19" s="148" t="s">
        <v>620</v>
      </c>
      <c r="C19" s="251">
        <v>170</v>
      </c>
      <c r="D19" s="149">
        <v>6512315</v>
      </c>
      <c r="E19" s="255">
        <v>1755320717</v>
      </c>
      <c r="F19" s="151">
        <v>0.15</v>
      </c>
      <c r="G19" s="149">
        <v>7488670</v>
      </c>
      <c r="H19" s="152">
        <v>7.0000000000000007E-2</v>
      </c>
      <c r="I19" s="153">
        <f t="shared" ref="I19:I20" si="16">+(G19*H19)+G19</f>
        <v>8012876.9000000004</v>
      </c>
      <c r="J19" s="152">
        <v>0.1</v>
      </c>
      <c r="K19" s="153">
        <f t="shared" ref="K19:K20" si="17">+(G19*J19)+G19</f>
        <v>8237537</v>
      </c>
      <c r="L19" s="138">
        <v>20</v>
      </c>
      <c r="M19" s="139">
        <f t="shared" si="1"/>
        <v>149773400</v>
      </c>
      <c r="N19" s="140">
        <v>25</v>
      </c>
      <c r="O19" s="139">
        <f t="shared" si="2"/>
        <v>187216750</v>
      </c>
      <c r="P19" s="139">
        <f t="shared" si="3"/>
        <v>336990150</v>
      </c>
      <c r="Q19" s="139">
        <f t="shared" si="4"/>
        <v>130237739.1304348</v>
      </c>
      <c r="R19" s="139">
        <f t="shared" si="5"/>
        <v>138052003.47826087</v>
      </c>
      <c r="S19" s="139">
        <f t="shared" si="6"/>
        <v>11721396.521739125</v>
      </c>
      <c r="T19" s="139">
        <f t="shared" si="7"/>
        <v>162797173.9130435</v>
      </c>
      <c r="U19" s="139">
        <f t="shared" si="8"/>
        <v>172565004.34782612</v>
      </c>
      <c r="V19" s="139">
        <f t="shared" si="9"/>
        <v>14651745.652173877</v>
      </c>
      <c r="W19" s="139">
        <f t="shared" si="10"/>
        <v>26373142.173913002</v>
      </c>
      <c r="Y19" s="142"/>
      <c r="AA19" s="142"/>
      <c r="AB19" s="143"/>
      <c r="AC19" s="143"/>
      <c r="AD19" s="143"/>
      <c r="AE19" s="143"/>
      <c r="AF19" s="143"/>
      <c r="AG19" s="142"/>
    </row>
    <row r="20" spans="2:33" ht="13.5" customHeight="1" x14ac:dyDescent="0.25">
      <c r="B20" s="148" t="s">
        <v>621</v>
      </c>
      <c r="C20" s="251"/>
      <c r="D20" s="149">
        <v>6512315</v>
      </c>
      <c r="E20" s="255"/>
      <c r="F20" s="151">
        <v>0.09</v>
      </c>
      <c r="G20" s="149">
        <v>7098522</v>
      </c>
      <c r="H20" s="152">
        <v>7.0000000000000007E-2</v>
      </c>
      <c r="I20" s="153">
        <f t="shared" si="16"/>
        <v>7595418.54</v>
      </c>
      <c r="J20" s="152">
        <v>0.1</v>
      </c>
      <c r="K20" s="153">
        <f t="shared" si="17"/>
        <v>7808374.2000000002</v>
      </c>
      <c r="L20" s="146">
        <v>130</v>
      </c>
      <c r="M20" s="139">
        <f t="shared" si="1"/>
        <v>922807860</v>
      </c>
      <c r="N20" s="147">
        <v>134</v>
      </c>
      <c r="O20" s="139">
        <f t="shared" si="2"/>
        <v>951201948</v>
      </c>
      <c r="P20" s="139">
        <f t="shared" si="3"/>
        <v>1874009808</v>
      </c>
      <c r="Q20" s="139">
        <f t="shared" si="4"/>
        <v>846612715.59633017</v>
      </c>
      <c r="R20" s="139">
        <f t="shared" si="5"/>
        <v>897409478.53210998</v>
      </c>
      <c r="S20" s="139">
        <f t="shared" si="6"/>
        <v>25398381.467890024</v>
      </c>
      <c r="T20" s="139">
        <f t="shared" si="7"/>
        <v>872662337.61467886</v>
      </c>
      <c r="U20" s="139">
        <f t="shared" si="8"/>
        <v>925022077.87155962</v>
      </c>
      <c r="V20" s="139">
        <f t="shared" si="9"/>
        <v>26179870.12844038</v>
      </c>
      <c r="W20" s="139">
        <f t="shared" si="10"/>
        <v>51578251.596330404</v>
      </c>
      <c r="Y20" s="142"/>
      <c r="AA20" s="142"/>
      <c r="AB20" s="143"/>
      <c r="AC20" s="143"/>
      <c r="AD20" s="143"/>
      <c r="AE20" s="143"/>
      <c r="AF20" s="143"/>
      <c r="AG20" s="142"/>
    </row>
    <row r="21" spans="2:33" ht="12" customHeight="1" x14ac:dyDescent="0.25">
      <c r="B21" s="148" t="s">
        <v>622</v>
      </c>
      <c r="C21" s="154">
        <v>144</v>
      </c>
      <c r="D21" s="149">
        <v>4085714</v>
      </c>
      <c r="E21" s="149">
        <v>207641086</v>
      </c>
      <c r="F21" s="151">
        <v>9.0000000000000011E-2</v>
      </c>
      <c r="G21" s="149">
        <v>4453202</v>
      </c>
      <c r="H21" s="152">
        <v>7.0000000000000007E-2</v>
      </c>
      <c r="I21" s="153">
        <f t="shared" ref="I21:I22" si="18">+(G21*H21)+G21</f>
        <v>4764926.1399999997</v>
      </c>
      <c r="J21" s="152">
        <v>0.1</v>
      </c>
      <c r="K21" s="153">
        <f t="shared" ref="K21:K22" si="19">+(G21*J21)+G21</f>
        <v>4898522.2</v>
      </c>
      <c r="L21" s="138">
        <v>24</v>
      </c>
      <c r="M21" s="139">
        <f t="shared" si="1"/>
        <v>106876848</v>
      </c>
      <c r="N21" s="140">
        <v>24</v>
      </c>
      <c r="O21" s="139">
        <f t="shared" si="2"/>
        <v>106876848</v>
      </c>
      <c r="P21" s="139">
        <f t="shared" si="3"/>
        <v>213753696</v>
      </c>
      <c r="Q21" s="139">
        <f t="shared" si="4"/>
        <v>98052154.128440365</v>
      </c>
      <c r="R21" s="139">
        <f t="shared" si="5"/>
        <v>103935283.37614679</v>
      </c>
      <c r="S21" s="139">
        <f t="shared" si="6"/>
        <v>2941564.6238532066</v>
      </c>
      <c r="T21" s="139">
        <f t="shared" si="7"/>
        <v>98052154.128440365</v>
      </c>
      <c r="U21" s="139">
        <f t="shared" si="8"/>
        <v>103935283.37614679</v>
      </c>
      <c r="V21" s="139">
        <f t="shared" si="9"/>
        <v>2941564.6238532066</v>
      </c>
      <c r="W21" s="139">
        <f t="shared" si="10"/>
        <v>5883129.2477064133</v>
      </c>
      <c r="Y21" s="142"/>
      <c r="AA21" s="142"/>
      <c r="AB21" s="143"/>
      <c r="AC21" s="143"/>
      <c r="AD21" s="143"/>
      <c r="AE21" s="143"/>
      <c r="AF21" s="143"/>
      <c r="AG21" s="142"/>
    </row>
    <row r="22" spans="2:33" ht="12" customHeight="1" x14ac:dyDescent="0.25">
      <c r="B22" s="148" t="s">
        <v>623</v>
      </c>
      <c r="C22" s="154">
        <v>170</v>
      </c>
      <c r="D22" s="149">
        <v>5910345</v>
      </c>
      <c r="E22" s="149">
        <v>1352064733</v>
      </c>
      <c r="F22" s="151">
        <v>9.0000000000000011E-2</v>
      </c>
      <c r="G22" s="149">
        <v>6442365</v>
      </c>
      <c r="H22" s="152">
        <v>7.0000000000000007E-2</v>
      </c>
      <c r="I22" s="153">
        <f t="shared" si="18"/>
        <v>6893330.5499999998</v>
      </c>
      <c r="J22" s="152">
        <v>0.1</v>
      </c>
      <c r="K22" s="153">
        <f t="shared" si="19"/>
        <v>7086601.5</v>
      </c>
      <c r="L22" s="146">
        <v>109</v>
      </c>
      <c r="M22" s="139">
        <f t="shared" si="1"/>
        <v>702217785</v>
      </c>
      <c r="N22" s="147">
        <v>123</v>
      </c>
      <c r="O22" s="139">
        <f t="shared" si="2"/>
        <v>792410895</v>
      </c>
      <c r="P22" s="139">
        <f t="shared" si="3"/>
        <v>1494628680</v>
      </c>
      <c r="Q22" s="139">
        <f t="shared" si="4"/>
        <v>644236500</v>
      </c>
      <c r="R22" s="139">
        <f t="shared" si="5"/>
        <v>682890690</v>
      </c>
      <c r="S22" s="139">
        <f t="shared" si="6"/>
        <v>19327095</v>
      </c>
      <c r="T22" s="139">
        <f t="shared" si="7"/>
        <v>726982472.47706413</v>
      </c>
      <c r="U22" s="139">
        <f t="shared" si="8"/>
        <v>770601420.825688</v>
      </c>
      <c r="V22" s="139">
        <f t="shared" si="9"/>
        <v>21809474.174311996</v>
      </c>
      <c r="W22" s="139">
        <f t="shared" si="10"/>
        <v>41136569.174311996</v>
      </c>
      <c r="Y22" s="142"/>
      <c r="AA22" s="142"/>
      <c r="AB22" s="143"/>
      <c r="AC22" s="143"/>
      <c r="AD22" s="143"/>
      <c r="AE22" s="143"/>
      <c r="AF22" s="143"/>
      <c r="AG22" s="142"/>
    </row>
    <row r="23" spans="2:33" ht="12.75" x14ac:dyDescent="0.2">
      <c r="B23" s="128" t="s">
        <v>624</v>
      </c>
      <c r="C23" s="129"/>
      <c r="D23" s="155"/>
      <c r="E23" s="155"/>
      <c r="F23" s="155"/>
      <c r="G23" s="130"/>
      <c r="H23" s="155"/>
      <c r="I23" s="155"/>
      <c r="J23" s="155"/>
      <c r="K23" s="156"/>
      <c r="L23" s="149"/>
      <c r="M23" s="157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Y23" s="142"/>
      <c r="AA23" s="142"/>
      <c r="AB23" s="143"/>
      <c r="AC23" s="143"/>
      <c r="AD23" s="143"/>
      <c r="AE23" s="143"/>
      <c r="AF23" s="143"/>
      <c r="AG23" s="142"/>
    </row>
    <row r="24" spans="2:33" ht="15.75" x14ac:dyDescent="0.25">
      <c r="B24" s="133" t="s">
        <v>625</v>
      </c>
      <c r="C24" s="257">
        <v>162</v>
      </c>
      <c r="D24" s="149">
        <v>3780296</v>
      </c>
      <c r="E24" s="255">
        <v>1182468849</v>
      </c>
      <c r="F24" s="150">
        <v>0.48136548037508198</v>
      </c>
      <c r="G24" s="149">
        <v>5600000</v>
      </c>
      <c r="H24" s="136">
        <v>7.0000000000000007E-2</v>
      </c>
      <c r="I24" s="137">
        <f>+(G24*H24)+G24</f>
        <v>5992000</v>
      </c>
      <c r="J24" s="136">
        <v>0.1</v>
      </c>
      <c r="K24" s="137">
        <f t="shared" ref="K24:K25" si="20">+(G24*J24)+G24</f>
        <v>6160000</v>
      </c>
      <c r="L24" s="138">
        <v>15</v>
      </c>
      <c r="M24" s="139">
        <f t="shared" ref="M24:M38" si="21">+L24*G24</f>
        <v>84000000</v>
      </c>
      <c r="N24" s="140">
        <v>15</v>
      </c>
      <c r="O24" s="139">
        <f t="shared" ref="O24:O38" si="22">+N24*G24</f>
        <v>84000000</v>
      </c>
      <c r="P24" s="139">
        <f t="shared" ref="P24:P38" si="23">+M24+O24</f>
        <v>168000000</v>
      </c>
      <c r="Q24" s="139">
        <f t="shared" ref="Q24:Q38" si="24">M24/(1+F24)</f>
        <v>56704439.999999993</v>
      </c>
      <c r="R24" s="139">
        <f t="shared" ref="R24:R38" si="25">($Q24*$R$10)+$Q24</f>
        <v>60106706.399999991</v>
      </c>
      <c r="S24" s="139">
        <f t="shared" ref="S24:S38" si="26">M24-R24</f>
        <v>23893293.600000009</v>
      </c>
      <c r="T24" s="139">
        <f t="shared" ref="T24:T38" si="27">O24/(1+F24)</f>
        <v>56704439.999999993</v>
      </c>
      <c r="U24" s="139">
        <f t="shared" ref="U24:U38" si="28">($T24*$U$10)+$T24</f>
        <v>60106706.399999991</v>
      </c>
      <c r="V24" s="139">
        <f t="shared" ref="V24:V38" si="29">O24-U24</f>
        <v>23893293.600000009</v>
      </c>
      <c r="W24" s="139">
        <f t="shared" ref="W24:W38" si="30">S24+V24</f>
        <v>47786587.200000018</v>
      </c>
      <c r="Y24" s="142"/>
      <c r="AA24" s="142"/>
      <c r="AB24" s="143"/>
      <c r="AC24" s="143"/>
      <c r="AD24" s="143"/>
      <c r="AE24" s="143"/>
      <c r="AF24" s="143"/>
      <c r="AG24" s="142"/>
    </row>
    <row r="25" spans="2:33" ht="15.75" x14ac:dyDescent="0.25">
      <c r="B25" s="133" t="s">
        <v>626</v>
      </c>
      <c r="C25" s="257"/>
      <c r="D25" s="149">
        <v>3780296</v>
      </c>
      <c r="E25" s="255"/>
      <c r="F25" s="151">
        <v>0.09</v>
      </c>
      <c r="G25" s="149">
        <v>4120197</v>
      </c>
      <c r="H25" s="136">
        <v>7.0000000000000007E-2</v>
      </c>
      <c r="I25" s="137">
        <f t="shared" ref="I25" si="31">+(G25*H25)+G25</f>
        <v>4408610.79</v>
      </c>
      <c r="J25" s="136">
        <v>0.1</v>
      </c>
      <c r="K25" s="137">
        <f t="shared" si="20"/>
        <v>4532216.7</v>
      </c>
      <c r="L25" s="146">
        <v>164</v>
      </c>
      <c r="M25" s="139">
        <f t="shared" si="21"/>
        <v>675712308</v>
      </c>
      <c r="N25" s="147">
        <v>158</v>
      </c>
      <c r="O25" s="139">
        <f t="shared" si="22"/>
        <v>650991126</v>
      </c>
      <c r="P25" s="139">
        <f t="shared" si="23"/>
        <v>1326703434</v>
      </c>
      <c r="Q25" s="139">
        <f t="shared" si="24"/>
        <v>619919548.62385321</v>
      </c>
      <c r="R25" s="139">
        <f t="shared" si="25"/>
        <v>657114721.54128444</v>
      </c>
      <c r="S25" s="139">
        <f t="shared" si="26"/>
        <v>18597586.458715558</v>
      </c>
      <c r="T25" s="139">
        <f t="shared" si="27"/>
        <v>597239565.13761461</v>
      </c>
      <c r="U25" s="139">
        <f t="shared" si="28"/>
        <v>633073939.0458715</v>
      </c>
      <c r="V25" s="139">
        <f t="shared" si="29"/>
        <v>17917186.954128504</v>
      </c>
      <c r="W25" s="139">
        <f t="shared" si="30"/>
        <v>36514773.412844062</v>
      </c>
      <c r="Y25" s="142"/>
      <c r="AA25" s="142"/>
      <c r="AB25" s="143"/>
      <c r="AC25" s="143"/>
      <c r="AD25" s="143"/>
      <c r="AE25" s="143"/>
      <c r="AF25" s="143"/>
      <c r="AG25" s="142"/>
    </row>
    <row r="26" spans="2:33" ht="15.75" x14ac:dyDescent="0.25">
      <c r="B26" s="133" t="s">
        <v>627</v>
      </c>
      <c r="C26" s="257">
        <v>160</v>
      </c>
      <c r="D26" s="149">
        <v>3942858</v>
      </c>
      <c r="E26" s="255">
        <v>28136130</v>
      </c>
      <c r="F26" s="151">
        <v>0.420289546313867</v>
      </c>
      <c r="G26" s="149">
        <v>5600000</v>
      </c>
      <c r="H26" s="136">
        <v>7.0000000000000007E-2</v>
      </c>
      <c r="I26" s="137">
        <f>+(G26*H26)+G26</f>
        <v>5992000</v>
      </c>
      <c r="J26" s="136">
        <v>0.1</v>
      </c>
      <c r="K26" s="137">
        <f t="shared" ref="K26:K27" si="32">+(G26*J26)+G26</f>
        <v>6160000</v>
      </c>
      <c r="L26" s="138">
        <v>15</v>
      </c>
      <c r="M26" s="139">
        <f t="shared" si="21"/>
        <v>84000000</v>
      </c>
      <c r="N26" s="140">
        <v>20</v>
      </c>
      <c r="O26" s="139">
        <f t="shared" si="22"/>
        <v>112000000</v>
      </c>
      <c r="P26" s="139">
        <f t="shared" si="23"/>
        <v>196000000</v>
      </c>
      <c r="Q26" s="139">
        <f t="shared" si="24"/>
        <v>59142869.999999993</v>
      </c>
      <c r="R26" s="139">
        <f t="shared" si="25"/>
        <v>62691442.199999988</v>
      </c>
      <c r="S26" s="139">
        <f t="shared" si="26"/>
        <v>21308557.800000012</v>
      </c>
      <c r="T26" s="139">
        <f t="shared" si="27"/>
        <v>78857159.999999985</v>
      </c>
      <c r="U26" s="139">
        <f t="shared" si="28"/>
        <v>83588589.599999979</v>
      </c>
      <c r="V26" s="139">
        <f t="shared" si="29"/>
        <v>28411410.400000021</v>
      </c>
      <c r="W26" s="139">
        <f t="shared" si="30"/>
        <v>49719968.200000033</v>
      </c>
      <c r="Y26" s="142"/>
      <c r="AA26" s="142"/>
      <c r="AB26" s="143"/>
      <c r="AC26" s="143"/>
      <c r="AD26" s="143"/>
      <c r="AE26" s="143"/>
      <c r="AF26" s="143"/>
      <c r="AG26" s="142"/>
    </row>
    <row r="27" spans="2:33" ht="15.75" x14ac:dyDescent="0.25">
      <c r="B27" s="133" t="s">
        <v>628</v>
      </c>
      <c r="C27" s="257"/>
      <c r="D27" s="149">
        <v>0</v>
      </c>
      <c r="E27" s="255"/>
      <c r="F27" s="158"/>
      <c r="G27" s="149">
        <v>4297537</v>
      </c>
      <c r="H27" s="136">
        <v>7.0000000000000007E-2</v>
      </c>
      <c r="I27" s="137">
        <f t="shared" ref="I27" si="33">+(G27*H27)+G27</f>
        <v>4598364.59</v>
      </c>
      <c r="J27" s="136">
        <v>0.1</v>
      </c>
      <c r="K27" s="137">
        <f t="shared" si="32"/>
        <v>4727290.7</v>
      </c>
      <c r="L27" s="146">
        <v>4</v>
      </c>
      <c r="M27" s="139">
        <f t="shared" si="21"/>
        <v>17190148</v>
      </c>
      <c r="N27" s="147">
        <v>0</v>
      </c>
      <c r="O27" s="139">
        <f t="shared" si="22"/>
        <v>0</v>
      </c>
      <c r="P27" s="139">
        <f t="shared" si="23"/>
        <v>17190148</v>
      </c>
      <c r="Q27" s="139">
        <f t="shared" si="24"/>
        <v>17190148</v>
      </c>
      <c r="R27" s="139">
        <f t="shared" si="25"/>
        <v>18221556.879999999</v>
      </c>
      <c r="S27" s="139">
        <f t="shared" si="26"/>
        <v>-1031408.879999999</v>
      </c>
      <c r="T27" s="139">
        <f t="shared" si="27"/>
        <v>0</v>
      </c>
      <c r="U27" s="139">
        <f t="shared" si="28"/>
        <v>0</v>
      </c>
      <c r="V27" s="139">
        <f t="shared" si="29"/>
        <v>0</v>
      </c>
      <c r="W27" s="139">
        <f t="shared" si="30"/>
        <v>-1031408.879999999</v>
      </c>
      <c r="Y27" s="142"/>
      <c r="AA27" s="142"/>
      <c r="AB27" s="143"/>
      <c r="AC27" s="143"/>
      <c r="AD27" s="143"/>
      <c r="AE27" s="143"/>
      <c r="AF27" s="143"/>
      <c r="AG27" s="142"/>
    </row>
    <row r="28" spans="2:33" ht="15.75" x14ac:dyDescent="0.25">
      <c r="B28" s="133" t="s">
        <v>629</v>
      </c>
      <c r="C28" s="257">
        <v>160</v>
      </c>
      <c r="D28" s="149">
        <v>6703448</v>
      </c>
      <c r="E28" s="255">
        <v>7575087964</v>
      </c>
      <c r="F28" s="151">
        <v>0.14000000000000001</v>
      </c>
      <c r="G28" s="149">
        <v>7642365</v>
      </c>
      <c r="H28" s="136">
        <v>7.0000000000000007E-2</v>
      </c>
      <c r="I28" s="137">
        <f>+(G28*H28)+G28</f>
        <v>8177330.5499999998</v>
      </c>
      <c r="J28" s="136">
        <v>0.1</v>
      </c>
      <c r="K28" s="137">
        <f t="shared" ref="K28:K30" si="34">+(G28*J28)+G28</f>
        <v>8406601.5</v>
      </c>
      <c r="L28" s="138">
        <v>95</v>
      </c>
      <c r="M28" s="139">
        <f t="shared" si="21"/>
        <v>726024675</v>
      </c>
      <c r="N28" s="140">
        <v>95</v>
      </c>
      <c r="O28" s="139">
        <f t="shared" si="22"/>
        <v>726024675</v>
      </c>
      <c r="P28" s="139">
        <f t="shared" si="23"/>
        <v>1452049350</v>
      </c>
      <c r="Q28" s="139">
        <f t="shared" si="24"/>
        <v>636863749.99999988</v>
      </c>
      <c r="R28" s="139">
        <f t="shared" si="25"/>
        <v>675075574.99999988</v>
      </c>
      <c r="S28" s="139">
        <f t="shared" si="26"/>
        <v>50949100.000000119</v>
      </c>
      <c r="T28" s="139">
        <f t="shared" si="27"/>
        <v>636863749.99999988</v>
      </c>
      <c r="U28" s="139">
        <f t="shared" si="28"/>
        <v>675075574.99999988</v>
      </c>
      <c r="V28" s="139">
        <f t="shared" si="29"/>
        <v>50949100.000000119</v>
      </c>
      <c r="W28" s="139">
        <f t="shared" si="30"/>
        <v>101898200.00000024</v>
      </c>
      <c r="Y28" s="142"/>
      <c r="AA28" s="142"/>
      <c r="AB28" s="143"/>
      <c r="AC28" s="143"/>
      <c r="AD28" s="143"/>
      <c r="AE28" s="143"/>
      <c r="AF28" s="143"/>
      <c r="AG28" s="142"/>
    </row>
    <row r="29" spans="2:33" ht="15.75" x14ac:dyDescent="0.25">
      <c r="B29" s="133" t="s">
        <v>630</v>
      </c>
      <c r="C29" s="257"/>
      <c r="D29" s="149">
        <v>6703448</v>
      </c>
      <c r="E29" s="255"/>
      <c r="F29" s="151">
        <v>0.09</v>
      </c>
      <c r="G29" s="149">
        <v>7306404</v>
      </c>
      <c r="H29" s="136">
        <v>7.0000000000000007E-2</v>
      </c>
      <c r="I29" s="137">
        <f>+(G29*H29)+G29</f>
        <v>7817852.2800000003</v>
      </c>
      <c r="J29" s="136">
        <v>0.1</v>
      </c>
      <c r="K29" s="137">
        <f t="shared" ref="K29" si="35">+(G29*J29)+G29</f>
        <v>8037044.4000000004</v>
      </c>
      <c r="L29" s="138">
        <v>46</v>
      </c>
      <c r="M29" s="139">
        <f t="shared" si="21"/>
        <v>336094584</v>
      </c>
      <c r="N29" s="140">
        <v>46</v>
      </c>
      <c r="O29" s="139">
        <f t="shared" si="22"/>
        <v>336094584</v>
      </c>
      <c r="P29" s="139">
        <f t="shared" si="23"/>
        <v>672189168</v>
      </c>
      <c r="Q29" s="139">
        <f t="shared" si="24"/>
        <v>308343655.04587156</v>
      </c>
      <c r="R29" s="139">
        <f t="shared" si="25"/>
        <v>326844274.34862387</v>
      </c>
      <c r="S29" s="139">
        <f t="shared" si="26"/>
        <v>9250309.6513761282</v>
      </c>
      <c r="T29" s="139">
        <f t="shared" si="27"/>
        <v>308343655.04587156</v>
      </c>
      <c r="U29" s="139">
        <f t="shared" si="28"/>
        <v>326844274.34862387</v>
      </c>
      <c r="V29" s="139">
        <f t="shared" si="29"/>
        <v>9250309.6513761282</v>
      </c>
      <c r="W29" s="139">
        <f t="shared" si="30"/>
        <v>18500619.302752256</v>
      </c>
      <c r="Y29" s="142"/>
      <c r="AA29" s="142"/>
      <c r="AB29" s="143"/>
      <c r="AC29" s="143"/>
      <c r="AD29" s="143"/>
      <c r="AE29" s="143"/>
      <c r="AF29" s="143"/>
      <c r="AG29" s="142"/>
    </row>
    <row r="30" spans="2:33" ht="15.75" x14ac:dyDescent="0.25">
      <c r="B30" s="133" t="s">
        <v>631</v>
      </c>
      <c r="C30" s="257"/>
      <c r="D30" s="149">
        <v>6388177</v>
      </c>
      <c r="E30" s="255"/>
      <c r="F30" s="151">
        <v>9.0000000000000011E-2</v>
      </c>
      <c r="G30" s="149">
        <v>6963547</v>
      </c>
      <c r="H30" s="136">
        <v>7.0000000000000007E-2</v>
      </c>
      <c r="I30" s="137">
        <f t="shared" ref="I30" si="36">+(G30*H30)+G30</f>
        <v>7450995.29</v>
      </c>
      <c r="J30" s="136">
        <v>0.1</v>
      </c>
      <c r="K30" s="137">
        <f t="shared" si="34"/>
        <v>7659901.7000000002</v>
      </c>
      <c r="L30" s="146">
        <v>461</v>
      </c>
      <c r="M30" s="139">
        <f t="shared" si="21"/>
        <v>3210195167</v>
      </c>
      <c r="N30" s="147">
        <v>461</v>
      </c>
      <c r="O30" s="139">
        <f t="shared" si="22"/>
        <v>3210195167</v>
      </c>
      <c r="P30" s="139">
        <f t="shared" si="23"/>
        <v>6420390334</v>
      </c>
      <c r="Q30" s="139">
        <f t="shared" si="24"/>
        <v>2945133180.7339449</v>
      </c>
      <c r="R30" s="139">
        <f t="shared" si="25"/>
        <v>3121841171.5779815</v>
      </c>
      <c r="S30" s="139">
        <f t="shared" si="26"/>
        <v>88353995.422018528</v>
      </c>
      <c r="T30" s="139">
        <f t="shared" si="27"/>
        <v>2945133180.7339449</v>
      </c>
      <c r="U30" s="139">
        <f t="shared" si="28"/>
        <v>3121841171.5779815</v>
      </c>
      <c r="V30" s="139">
        <f t="shared" si="29"/>
        <v>88353995.422018528</v>
      </c>
      <c r="W30" s="139">
        <f t="shared" si="30"/>
        <v>176707990.84403706</v>
      </c>
      <c r="Y30" s="142"/>
      <c r="AA30" s="142"/>
      <c r="AB30" s="143"/>
      <c r="AC30" s="143"/>
      <c r="AD30" s="143"/>
      <c r="AE30" s="143"/>
      <c r="AF30" s="143"/>
      <c r="AG30" s="142"/>
    </row>
    <row r="31" spans="2:33" ht="15.75" x14ac:dyDescent="0.25">
      <c r="B31" s="148" t="s">
        <v>632</v>
      </c>
      <c r="C31" s="251">
        <v>162</v>
      </c>
      <c r="D31" s="149">
        <v>6663054</v>
      </c>
      <c r="E31" s="255">
        <v>2904829333</v>
      </c>
      <c r="F31" s="158">
        <v>0.14691116115823166</v>
      </c>
      <c r="G31" s="149">
        <v>7642365</v>
      </c>
      <c r="H31" s="136">
        <v>7.0000000000000007E-2</v>
      </c>
      <c r="I31" s="137">
        <f>+(G31*H31)+G31</f>
        <v>8177330.5499999998</v>
      </c>
      <c r="J31" s="136">
        <v>0.1</v>
      </c>
      <c r="K31" s="137">
        <f t="shared" ref="K31:K33" si="37">+(G31*J31)+G31</f>
        <v>8406601.5</v>
      </c>
      <c r="L31" s="138">
        <v>35</v>
      </c>
      <c r="M31" s="139">
        <f t="shared" si="21"/>
        <v>267482775</v>
      </c>
      <c r="N31" s="140">
        <v>35</v>
      </c>
      <c r="O31" s="139">
        <f t="shared" si="22"/>
        <v>267482775</v>
      </c>
      <c r="P31" s="139">
        <f t="shared" si="23"/>
        <v>534965550</v>
      </c>
      <c r="Q31" s="139">
        <f t="shared" si="24"/>
        <v>233220134.2690545</v>
      </c>
      <c r="R31" s="139">
        <f t="shared" si="25"/>
        <v>247213342.32519776</v>
      </c>
      <c r="S31" s="139">
        <f t="shared" si="26"/>
        <v>20269432.674802244</v>
      </c>
      <c r="T31" s="139">
        <f t="shared" si="27"/>
        <v>233220134.2690545</v>
      </c>
      <c r="U31" s="139">
        <f t="shared" si="28"/>
        <v>247213342.32519776</v>
      </c>
      <c r="V31" s="139">
        <f t="shared" si="29"/>
        <v>20269432.674802244</v>
      </c>
      <c r="W31" s="139">
        <f t="shared" si="30"/>
        <v>40538865.349604487</v>
      </c>
      <c r="Y31" s="142"/>
      <c r="AA31" s="142"/>
      <c r="AB31" s="143"/>
      <c r="AC31" s="143"/>
      <c r="AD31" s="143"/>
      <c r="AE31" s="143"/>
      <c r="AF31" s="143"/>
      <c r="AG31" s="142"/>
    </row>
    <row r="32" spans="2:33" ht="15.75" x14ac:dyDescent="0.25">
      <c r="B32" s="148" t="s">
        <v>633</v>
      </c>
      <c r="C32" s="251"/>
      <c r="D32" s="149">
        <v>6663054</v>
      </c>
      <c r="E32" s="255"/>
      <c r="F32" s="151">
        <v>0.09</v>
      </c>
      <c r="G32" s="149">
        <v>7263054</v>
      </c>
      <c r="H32" s="136">
        <v>7.0000000000000007E-2</v>
      </c>
      <c r="I32" s="137">
        <f>+(G32*H32)+G32</f>
        <v>7771467.7800000003</v>
      </c>
      <c r="J32" s="136">
        <v>0.1</v>
      </c>
      <c r="K32" s="137">
        <f t="shared" si="37"/>
        <v>7989359.4000000004</v>
      </c>
      <c r="L32" s="138">
        <v>68</v>
      </c>
      <c r="M32" s="139">
        <f t="shared" si="21"/>
        <v>493887672</v>
      </c>
      <c r="N32" s="140">
        <v>69</v>
      </c>
      <c r="O32" s="139">
        <f t="shared" si="22"/>
        <v>501150726</v>
      </c>
      <c r="P32" s="139">
        <f t="shared" si="23"/>
        <v>995038398</v>
      </c>
      <c r="Q32" s="139">
        <f t="shared" si="24"/>
        <v>453107955.96330273</v>
      </c>
      <c r="R32" s="139">
        <f t="shared" si="25"/>
        <v>480294433.32110089</v>
      </c>
      <c r="S32" s="139">
        <f t="shared" si="26"/>
        <v>13593238.678899109</v>
      </c>
      <c r="T32" s="139">
        <f t="shared" si="27"/>
        <v>459771308.2568807</v>
      </c>
      <c r="U32" s="139">
        <f t="shared" si="28"/>
        <v>487357586.75229353</v>
      </c>
      <c r="V32" s="139">
        <f t="shared" si="29"/>
        <v>13793139.247706473</v>
      </c>
      <c r="W32" s="139">
        <f t="shared" si="30"/>
        <v>27386377.926605582</v>
      </c>
      <c r="Y32" s="142"/>
      <c r="AA32" s="142"/>
      <c r="AB32" s="143"/>
      <c r="AC32" s="143"/>
      <c r="AD32" s="143"/>
      <c r="AE32" s="143"/>
      <c r="AF32" s="143"/>
      <c r="AG32" s="142"/>
    </row>
    <row r="33" spans="2:33" ht="15.75" x14ac:dyDescent="0.25">
      <c r="B33" s="148" t="s">
        <v>634</v>
      </c>
      <c r="C33" s="251"/>
      <c r="D33" s="149">
        <v>6350739</v>
      </c>
      <c r="E33" s="255"/>
      <c r="F33" s="151">
        <v>9.0000000000000011E-2</v>
      </c>
      <c r="G33" s="149">
        <v>6922167</v>
      </c>
      <c r="H33" s="136">
        <v>7.0000000000000007E-2</v>
      </c>
      <c r="I33" s="137">
        <f t="shared" ref="I33" si="38">+(G33*H33)+G33</f>
        <v>7406718.6900000004</v>
      </c>
      <c r="J33" s="136">
        <v>0.1</v>
      </c>
      <c r="K33" s="137">
        <f t="shared" si="37"/>
        <v>7614383.7000000002</v>
      </c>
      <c r="L33" s="146">
        <v>146</v>
      </c>
      <c r="M33" s="139">
        <f t="shared" si="21"/>
        <v>1010636382</v>
      </c>
      <c r="N33" s="147">
        <v>147</v>
      </c>
      <c r="O33" s="139">
        <f t="shared" si="22"/>
        <v>1017558549</v>
      </c>
      <c r="P33" s="139">
        <f t="shared" si="23"/>
        <v>2028194931</v>
      </c>
      <c r="Q33" s="139">
        <f t="shared" si="24"/>
        <v>927189341.28440356</v>
      </c>
      <c r="R33" s="139">
        <f t="shared" si="25"/>
        <v>982820701.76146781</v>
      </c>
      <c r="S33" s="139">
        <f t="shared" si="26"/>
        <v>27815680.238532186</v>
      </c>
      <c r="T33" s="139">
        <f t="shared" si="27"/>
        <v>933539953.21100914</v>
      </c>
      <c r="U33" s="139">
        <f t="shared" si="28"/>
        <v>989552350.40366971</v>
      </c>
      <c r="V33" s="139">
        <f t="shared" si="29"/>
        <v>28006198.596330285</v>
      </c>
      <c r="W33" s="139">
        <f t="shared" si="30"/>
        <v>55821878.834862471</v>
      </c>
      <c r="Y33" s="142"/>
      <c r="AA33" s="142"/>
      <c r="AB33" s="143"/>
      <c r="AC33" s="143"/>
      <c r="AD33" s="143"/>
      <c r="AE33" s="143"/>
      <c r="AF33" s="143"/>
      <c r="AG33" s="142"/>
    </row>
    <row r="34" spans="2:33" ht="15.75" x14ac:dyDescent="0.25">
      <c r="B34" s="148" t="s">
        <v>635</v>
      </c>
      <c r="C34" s="251">
        <v>160</v>
      </c>
      <c r="D34" s="149">
        <v>5136946</v>
      </c>
      <c r="E34" s="255">
        <v>3589324748</v>
      </c>
      <c r="F34" s="151">
        <v>0.14000000000000001</v>
      </c>
      <c r="G34" s="149">
        <v>5856158</v>
      </c>
      <c r="H34" s="136">
        <v>7.0000000000000007E-2</v>
      </c>
      <c r="I34" s="137">
        <f>+(G34*H34)+G34</f>
        <v>6266089.0600000005</v>
      </c>
      <c r="J34" s="136">
        <v>0.1</v>
      </c>
      <c r="K34" s="137">
        <f t="shared" ref="K34:K36" si="39">+(G34*J34)+G34</f>
        <v>6441773.7999999998</v>
      </c>
      <c r="L34" s="138">
        <v>30</v>
      </c>
      <c r="M34" s="139">
        <f t="shared" si="21"/>
        <v>175684740</v>
      </c>
      <c r="N34" s="140">
        <v>30</v>
      </c>
      <c r="O34" s="139">
        <f t="shared" si="22"/>
        <v>175684740</v>
      </c>
      <c r="P34" s="139">
        <f t="shared" si="23"/>
        <v>351369480</v>
      </c>
      <c r="Q34" s="139">
        <f t="shared" si="24"/>
        <v>154109421.05263156</v>
      </c>
      <c r="R34" s="139">
        <f t="shared" si="25"/>
        <v>163355986.31578946</v>
      </c>
      <c r="S34" s="139">
        <f t="shared" si="26"/>
        <v>12328753.684210539</v>
      </c>
      <c r="T34" s="139">
        <f t="shared" si="27"/>
        <v>154109421.05263156</v>
      </c>
      <c r="U34" s="139">
        <f t="shared" si="28"/>
        <v>163355986.31578946</v>
      </c>
      <c r="V34" s="139">
        <f t="shared" si="29"/>
        <v>12328753.684210539</v>
      </c>
      <c r="W34" s="139">
        <f t="shared" si="30"/>
        <v>24657507.368421078</v>
      </c>
      <c r="Y34" s="142"/>
      <c r="AA34" s="142"/>
      <c r="AB34" s="143"/>
      <c r="AC34" s="143"/>
      <c r="AD34" s="143"/>
      <c r="AE34" s="143"/>
      <c r="AF34" s="143"/>
      <c r="AG34" s="142"/>
    </row>
    <row r="35" spans="2:33" ht="15.75" x14ac:dyDescent="0.25">
      <c r="B35" s="148" t="s">
        <v>636</v>
      </c>
      <c r="C35" s="251"/>
      <c r="D35" s="149">
        <v>5136946</v>
      </c>
      <c r="E35" s="255"/>
      <c r="F35" s="151">
        <v>0.09</v>
      </c>
      <c r="G35" s="149">
        <v>5599015</v>
      </c>
      <c r="H35" s="136">
        <v>7.0000000000000007E-2</v>
      </c>
      <c r="I35" s="137">
        <f>+(G35*H35)+G35</f>
        <v>5990946.0499999998</v>
      </c>
      <c r="J35" s="136">
        <v>0.1</v>
      </c>
      <c r="K35" s="137">
        <f t="shared" si="39"/>
        <v>6158916.5</v>
      </c>
      <c r="L35" s="138">
        <v>104</v>
      </c>
      <c r="M35" s="139">
        <f t="shared" si="21"/>
        <v>582297560</v>
      </c>
      <c r="N35" s="140">
        <v>104</v>
      </c>
      <c r="O35" s="139">
        <f t="shared" si="22"/>
        <v>582297560</v>
      </c>
      <c r="P35" s="139">
        <f t="shared" si="23"/>
        <v>1164595120</v>
      </c>
      <c r="Q35" s="139">
        <f t="shared" si="24"/>
        <v>534217944.95412838</v>
      </c>
      <c r="R35" s="139">
        <f t="shared" si="25"/>
        <v>566271021.65137613</v>
      </c>
      <c r="S35" s="139">
        <f t="shared" si="26"/>
        <v>16026538.348623872</v>
      </c>
      <c r="T35" s="139">
        <f t="shared" si="27"/>
        <v>534217944.95412838</v>
      </c>
      <c r="U35" s="139">
        <f t="shared" si="28"/>
        <v>566271021.65137613</v>
      </c>
      <c r="V35" s="139">
        <f t="shared" si="29"/>
        <v>16026538.348623872</v>
      </c>
      <c r="W35" s="139">
        <f t="shared" si="30"/>
        <v>32053076.697247744</v>
      </c>
      <c r="Y35" s="142"/>
      <c r="AA35" s="142"/>
      <c r="AB35" s="143"/>
      <c r="AC35" s="143"/>
      <c r="AD35" s="143"/>
      <c r="AE35" s="143"/>
      <c r="AF35" s="143"/>
      <c r="AG35" s="142"/>
    </row>
    <row r="36" spans="2:33" ht="15.75" x14ac:dyDescent="0.25">
      <c r="B36" s="148" t="s">
        <v>637</v>
      </c>
      <c r="C36" s="251"/>
      <c r="D36" s="149">
        <v>4849261</v>
      </c>
      <c r="E36" s="255"/>
      <c r="F36" s="151">
        <v>9.0000000000000011E-2</v>
      </c>
      <c r="G36" s="149">
        <v>5285714</v>
      </c>
      <c r="H36" s="136">
        <v>7.0000000000000007E-2</v>
      </c>
      <c r="I36" s="137">
        <f t="shared" ref="I36" si="40">+(G36*H36)+G36</f>
        <v>5655713.9800000004</v>
      </c>
      <c r="J36" s="136">
        <v>0.1</v>
      </c>
      <c r="K36" s="137">
        <f t="shared" si="39"/>
        <v>5814285.4000000004</v>
      </c>
      <c r="L36" s="146">
        <v>299</v>
      </c>
      <c r="M36" s="139">
        <f t="shared" si="21"/>
        <v>1580428486</v>
      </c>
      <c r="N36" s="147">
        <v>299</v>
      </c>
      <c r="O36" s="139">
        <f t="shared" si="22"/>
        <v>1580428486</v>
      </c>
      <c r="P36" s="139">
        <f t="shared" si="23"/>
        <v>3160856972</v>
      </c>
      <c r="Q36" s="139">
        <f t="shared" si="24"/>
        <v>1449934390.8256879</v>
      </c>
      <c r="R36" s="139">
        <f t="shared" si="25"/>
        <v>1536930454.2752292</v>
      </c>
      <c r="S36" s="139">
        <f t="shared" si="26"/>
        <v>43498031.724770784</v>
      </c>
      <c r="T36" s="139">
        <f t="shared" si="27"/>
        <v>1449934390.8256879</v>
      </c>
      <c r="U36" s="139">
        <f t="shared" si="28"/>
        <v>1536930454.2752292</v>
      </c>
      <c r="V36" s="139">
        <f t="shared" si="29"/>
        <v>43498031.724770784</v>
      </c>
      <c r="W36" s="139">
        <f t="shared" si="30"/>
        <v>86996063.449541569</v>
      </c>
      <c r="Y36" s="142"/>
      <c r="AA36" s="142"/>
      <c r="AB36" s="143"/>
      <c r="AC36" s="143"/>
      <c r="AD36" s="143"/>
      <c r="AE36" s="143"/>
      <c r="AF36" s="143"/>
      <c r="AG36" s="142"/>
    </row>
    <row r="37" spans="2:33" ht="15.75" x14ac:dyDescent="0.25">
      <c r="B37" s="148" t="s">
        <v>638</v>
      </c>
      <c r="C37" s="256">
        <v>152</v>
      </c>
      <c r="D37" s="149">
        <v>8209852</v>
      </c>
      <c r="E37" s="255">
        <v>6001004521</v>
      </c>
      <c r="F37" s="151">
        <v>9.0000000000000011E-2</v>
      </c>
      <c r="G37" s="149">
        <v>8948768</v>
      </c>
      <c r="H37" s="136">
        <v>7.0000000000000007E-2</v>
      </c>
      <c r="I37" s="137">
        <f>+(G37*H37)+G37</f>
        <v>9575181.7599999998</v>
      </c>
      <c r="J37" s="136">
        <v>0.1</v>
      </c>
      <c r="K37" s="137">
        <f t="shared" ref="K37:K38" si="41">+(G37*J37)+G37</f>
        <v>9843644.8000000007</v>
      </c>
      <c r="L37" s="138">
        <v>58</v>
      </c>
      <c r="M37" s="139">
        <f t="shared" si="21"/>
        <v>519028544</v>
      </c>
      <c r="N37" s="140">
        <v>58</v>
      </c>
      <c r="O37" s="139">
        <f t="shared" si="22"/>
        <v>519028544</v>
      </c>
      <c r="P37" s="139">
        <f t="shared" si="23"/>
        <v>1038057088</v>
      </c>
      <c r="Q37" s="139">
        <f t="shared" si="24"/>
        <v>476172976.14678895</v>
      </c>
      <c r="R37" s="139">
        <f t="shared" si="25"/>
        <v>504743354.71559632</v>
      </c>
      <c r="S37" s="139">
        <f t="shared" si="26"/>
        <v>14285189.284403682</v>
      </c>
      <c r="T37" s="139">
        <f t="shared" si="27"/>
        <v>476172976.14678895</v>
      </c>
      <c r="U37" s="139">
        <f t="shared" si="28"/>
        <v>504743354.71559632</v>
      </c>
      <c r="V37" s="139">
        <f t="shared" si="29"/>
        <v>14285189.284403682</v>
      </c>
      <c r="W37" s="139">
        <f t="shared" si="30"/>
        <v>28570378.568807364</v>
      </c>
      <c r="Y37" s="142"/>
      <c r="AA37" s="142"/>
      <c r="AB37" s="143"/>
      <c r="AC37" s="143"/>
      <c r="AD37" s="143"/>
      <c r="AE37" s="143"/>
      <c r="AF37" s="143"/>
      <c r="AG37" s="142"/>
    </row>
    <row r="38" spans="2:33" ht="15.75" x14ac:dyDescent="0.25">
      <c r="B38" s="148" t="s">
        <v>639</v>
      </c>
      <c r="C38" s="256"/>
      <c r="D38" s="149">
        <v>7698522</v>
      </c>
      <c r="E38" s="255"/>
      <c r="F38" s="151">
        <v>9.0000000000000011E-2</v>
      </c>
      <c r="G38" s="149">
        <v>8391133</v>
      </c>
      <c r="H38" s="136">
        <v>7.0000000000000007E-2</v>
      </c>
      <c r="I38" s="137">
        <f t="shared" ref="I38" si="42">+(G38*H38)+G38</f>
        <v>8978512.3100000005</v>
      </c>
      <c r="J38" s="136">
        <v>0.1</v>
      </c>
      <c r="K38" s="137">
        <f t="shared" si="41"/>
        <v>9230246.3000000007</v>
      </c>
      <c r="L38" s="146">
        <v>351</v>
      </c>
      <c r="M38" s="139">
        <f t="shared" si="21"/>
        <v>2945287683</v>
      </c>
      <c r="N38" s="147">
        <v>347</v>
      </c>
      <c r="O38" s="139">
        <f t="shared" si="22"/>
        <v>2911723151</v>
      </c>
      <c r="P38" s="139">
        <f t="shared" si="23"/>
        <v>5857010834</v>
      </c>
      <c r="Q38" s="139">
        <f t="shared" si="24"/>
        <v>2702098791.7431192</v>
      </c>
      <c r="R38" s="139">
        <f t="shared" si="25"/>
        <v>2864224719.2477064</v>
      </c>
      <c r="S38" s="139">
        <f t="shared" si="26"/>
        <v>81062963.752293587</v>
      </c>
      <c r="T38" s="139">
        <f t="shared" si="27"/>
        <v>2671305643.119266</v>
      </c>
      <c r="U38" s="139">
        <f t="shared" si="28"/>
        <v>2831583981.7064219</v>
      </c>
      <c r="V38" s="139">
        <f t="shared" si="29"/>
        <v>80139169.293578148</v>
      </c>
      <c r="W38" s="139">
        <f t="shared" si="30"/>
        <v>161202133.04587173</v>
      </c>
      <c r="Y38" s="142"/>
      <c r="AA38" s="142"/>
      <c r="AB38" s="143"/>
      <c r="AC38" s="143"/>
      <c r="AD38" s="143"/>
      <c r="AE38" s="143"/>
      <c r="AF38" s="143"/>
      <c r="AG38" s="142"/>
    </row>
    <row r="39" spans="2:33" ht="12.75" x14ac:dyDescent="0.2">
      <c r="B39" s="128" t="s">
        <v>513</v>
      </c>
      <c r="C39" s="129"/>
      <c r="D39" s="155"/>
      <c r="E39" s="155"/>
      <c r="F39" s="159"/>
      <c r="G39" s="130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Y39" s="142"/>
      <c r="AA39" s="142"/>
      <c r="AB39" s="143"/>
      <c r="AC39" s="143"/>
      <c r="AD39" s="143"/>
      <c r="AE39" s="143"/>
      <c r="AF39" s="143"/>
      <c r="AG39" s="142"/>
    </row>
    <row r="40" spans="2:33" ht="15.75" x14ac:dyDescent="0.25">
      <c r="B40" s="148" t="s">
        <v>640</v>
      </c>
      <c r="C40" s="256">
        <v>171</v>
      </c>
      <c r="D40" s="149">
        <v>5851232</v>
      </c>
      <c r="E40" s="255">
        <v>5651575061</v>
      </c>
      <c r="F40" s="151">
        <v>0.15</v>
      </c>
      <c r="G40" s="149">
        <v>6729064</v>
      </c>
      <c r="H40" s="136">
        <v>7.0000000000000007E-2</v>
      </c>
      <c r="I40" s="137">
        <f>+(G40*H40)+G40</f>
        <v>7200098.4800000004</v>
      </c>
      <c r="J40" s="136">
        <v>0.1</v>
      </c>
      <c r="K40" s="137">
        <f t="shared" ref="K40:K51" si="43">+(G40*J40)+G40</f>
        <v>7401970.4000000004</v>
      </c>
      <c r="L40" s="138">
        <v>48</v>
      </c>
      <c r="M40" s="139">
        <f t="shared" ref="M40:M51" si="44">+L40*G40</f>
        <v>322995072</v>
      </c>
      <c r="N40" s="140">
        <v>50</v>
      </c>
      <c r="O40" s="139">
        <f t="shared" ref="O40:O51" si="45">+N40*G40</f>
        <v>336453200</v>
      </c>
      <c r="P40" s="139">
        <f t="shared" ref="P40:P46" si="46">+M40+O40</f>
        <v>659448272</v>
      </c>
      <c r="Q40" s="139">
        <f t="shared" ref="Q40:Q51" si="47">M40/(1+F40)</f>
        <v>280865280</v>
      </c>
      <c r="R40" s="139">
        <f t="shared" ref="R40:R46" si="48">($Q40*$R$10)+$Q40</f>
        <v>297717196.80000001</v>
      </c>
      <c r="S40" s="139">
        <f t="shared" ref="S40:S46" si="49">M40-R40</f>
        <v>25277875.199999988</v>
      </c>
      <c r="T40" s="139">
        <f t="shared" ref="T40:T51" si="50">O40/(1+F40)</f>
        <v>292568000</v>
      </c>
      <c r="U40" s="139">
        <f t="shared" ref="U40:U46" si="51">($T40*$U$10)+$T40</f>
        <v>310122080</v>
      </c>
      <c r="V40" s="139">
        <f t="shared" ref="V40:V46" si="52">O40-U40</f>
        <v>26331120</v>
      </c>
      <c r="W40" s="139">
        <f t="shared" ref="W40:W46" si="53">S40+V40</f>
        <v>51608995.199999988</v>
      </c>
      <c r="Y40" s="142"/>
      <c r="AA40" s="142"/>
      <c r="AB40" s="143"/>
      <c r="AC40" s="143"/>
      <c r="AD40" s="143"/>
      <c r="AE40" s="143"/>
      <c r="AF40" s="143"/>
      <c r="AG40" s="142"/>
    </row>
    <row r="41" spans="2:33" ht="15.75" x14ac:dyDescent="0.25">
      <c r="B41" s="148" t="s">
        <v>641</v>
      </c>
      <c r="C41" s="256"/>
      <c r="D41" s="149">
        <v>5851232</v>
      </c>
      <c r="E41" s="255"/>
      <c r="F41" s="151">
        <v>0.09</v>
      </c>
      <c r="G41" s="149">
        <v>6378325</v>
      </c>
      <c r="H41" s="136">
        <v>7.0000000000000007E-2</v>
      </c>
      <c r="I41" s="137">
        <f t="shared" ref="I41" si="54">+(G41*H41)+G41</f>
        <v>6824807.75</v>
      </c>
      <c r="J41" s="136">
        <v>0.1</v>
      </c>
      <c r="K41" s="137">
        <f t="shared" si="43"/>
        <v>7016157.5</v>
      </c>
      <c r="L41" s="146">
        <v>448</v>
      </c>
      <c r="M41" s="139">
        <f t="shared" si="44"/>
        <v>2857489600</v>
      </c>
      <c r="N41" s="147">
        <v>423</v>
      </c>
      <c r="O41" s="139">
        <f t="shared" si="45"/>
        <v>2698031475</v>
      </c>
      <c r="P41" s="139">
        <f t="shared" si="46"/>
        <v>5555521075</v>
      </c>
      <c r="Q41" s="139">
        <f t="shared" si="47"/>
        <v>2621550091.7431192</v>
      </c>
      <c r="R41" s="139">
        <f t="shared" si="48"/>
        <v>2778843097.2477064</v>
      </c>
      <c r="S41" s="139">
        <f t="shared" si="49"/>
        <v>78646502.752293587</v>
      </c>
      <c r="T41" s="139">
        <f t="shared" si="50"/>
        <v>2475258233.9449539</v>
      </c>
      <c r="U41" s="139">
        <f t="shared" si="51"/>
        <v>2623773727.9816513</v>
      </c>
      <c r="V41" s="139">
        <f t="shared" si="52"/>
        <v>74257747.018348694</v>
      </c>
      <c r="W41" s="139">
        <f t="shared" si="53"/>
        <v>152904249.77064228</v>
      </c>
      <c r="Y41" s="142"/>
      <c r="AA41" s="142"/>
      <c r="AB41" s="143"/>
      <c r="AC41" s="143"/>
      <c r="AD41" s="143"/>
      <c r="AE41" s="143"/>
      <c r="AF41" s="143"/>
      <c r="AG41" s="142"/>
    </row>
    <row r="42" spans="2:33" ht="15.75" x14ac:dyDescent="0.25">
      <c r="B42" s="148" t="s">
        <v>642</v>
      </c>
      <c r="C42" s="251">
        <v>192</v>
      </c>
      <c r="D42" s="149">
        <v>6784236</v>
      </c>
      <c r="E42" s="255">
        <v>9333169106</v>
      </c>
      <c r="F42" s="151">
        <v>0.15</v>
      </c>
      <c r="G42" s="149">
        <v>7801970</v>
      </c>
      <c r="H42" s="136">
        <v>7.0000000000000007E-2</v>
      </c>
      <c r="I42" s="137">
        <f>+(G42*H42)+G42</f>
        <v>8348107.9000000004</v>
      </c>
      <c r="J42" s="136">
        <v>0.1</v>
      </c>
      <c r="K42" s="137">
        <f t="shared" si="43"/>
        <v>8582167</v>
      </c>
      <c r="L42" s="138">
        <v>62</v>
      </c>
      <c r="M42" s="139">
        <f t="shared" si="44"/>
        <v>483722140</v>
      </c>
      <c r="N42" s="140">
        <v>72</v>
      </c>
      <c r="O42" s="139">
        <f t="shared" si="45"/>
        <v>561741840</v>
      </c>
      <c r="P42" s="139">
        <f t="shared" si="46"/>
        <v>1045463980</v>
      </c>
      <c r="Q42" s="139">
        <f t="shared" si="47"/>
        <v>420627947.826087</v>
      </c>
      <c r="R42" s="139">
        <f t="shared" si="48"/>
        <v>445865624.69565225</v>
      </c>
      <c r="S42" s="139">
        <f t="shared" si="49"/>
        <v>37856515.304347754</v>
      </c>
      <c r="T42" s="139">
        <f t="shared" si="50"/>
        <v>488471165.21739137</v>
      </c>
      <c r="U42" s="139">
        <f t="shared" si="51"/>
        <v>517779435.13043487</v>
      </c>
      <c r="V42" s="139">
        <f t="shared" si="52"/>
        <v>43962404.869565129</v>
      </c>
      <c r="W42" s="139">
        <f t="shared" si="53"/>
        <v>81818920.173912883</v>
      </c>
      <c r="Y42" s="142"/>
      <c r="AA42" s="142"/>
      <c r="AB42" s="143"/>
      <c r="AC42" s="143"/>
      <c r="AD42" s="143"/>
      <c r="AE42" s="143"/>
      <c r="AF42" s="143"/>
      <c r="AG42" s="142"/>
    </row>
    <row r="43" spans="2:33" ht="15.75" x14ac:dyDescent="0.25">
      <c r="B43" s="148" t="s">
        <v>643</v>
      </c>
      <c r="C43" s="251"/>
      <c r="D43" s="149">
        <v>6784236</v>
      </c>
      <c r="E43" s="255"/>
      <c r="F43" s="151">
        <v>9.0000000000000011E-2</v>
      </c>
      <c r="G43" s="149">
        <v>7395074</v>
      </c>
      <c r="H43" s="136">
        <v>7.0000000000000007E-2</v>
      </c>
      <c r="I43" s="137">
        <f>+(G43*H43)+G43</f>
        <v>7912729.1799999997</v>
      </c>
      <c r="J43" s="136">
        <v>0.1</v>
      </c>
      <c r="K43" s="137">
        <f t="shared" si="43"/>
        <v>8134581.4000000004</v>
      </c>
      <c r="L43" s="138">
        <v>241</v>
      </c>
      <c r="M43" s="139">
        <f t="shared" si="44"/>
        <v>1782212834</v>
      </c>
      <c r="N43" s="140">
        <v>245</v>
      </c>
      <c r="O43" s="139">
        <f t="shared" si="45"/>
        <v>1811793130</v>
      </c>
      <c r="P43" s="139">
        <f t="shared" si="46"/>
        <v>3594005964</v>
      </c>
      <c r="Q43" s="139">
        <f t="shared" si="47"/>
        <v>1635057645.8715596</v>
      </c>
      <c r="R43" s="139">
        <f t="shared" si="48"/>
        <v>1733161104.6238532</v>
      </c>
      <c r="S43" s="139">
        <f t="shared" si="49"/>
        <v>49051729.376146793</v>
      </c>
      <c r="T43" s="139">
        <f t="shared" si="50"/>
        <v>1662195532.1100917</v>
      </c>
      <c r="U43" s="139">
        <f t="shared" si="51"/>
        <v>1761927264.0366971</v>
      </c>
      <c r="V43" s="139">
        <f t="shared" si="52"/>
        <v>49865865.963302851</v>
      </c>
      <c r="W43" s="139">
        <f t="shared" si="53"/>
        <v>98917595.339449644</v>
      </c>
      <c r="Y43" s="142"/>
      <c r="AA43" s="142"/>
      <c r="AB43" s="143"/>
      <c r="AC43" s="143"/>
      <c r="AD43" s="143"/>
      <c r="AE43" s="143"/>
      <c r="AF43" s="143"/>
      <c r="AG43" s="142"/>
    </row>
    <row r="44" spans="2:33" ht="15.75" x14ac:dyDescent="0.25">
      <c r="B44" s="148" t="s">
        <v>644</v>
      </c>
      <c r="C44" s="251"/>
      <c r="D44" s="149">
        <v>5964532</v>
      </c>
      <c r="E44" s="255"/>
      <c r="F44" s="151">
        <v>9.0000000000000011E-2</v>
      </c>
      <c r="G44" s="149">
        <v>6501478</v>
      </c>
      <c r="H44" s="136">
        <v>7.0000000000000007E-2</v>
      </c>
      <c r="I44" s="137">
        <f t="shared" ref="I44:I46" si="55">+(G44*H44)+G44</f>
        <v>6956581.46</v>
      </c>
      <c r="J44" s="136">
        <v>0.1</v>
      </c>
      <c r="K44" s="137">
        <f t="shared" si="43"/>
        <v>7151625.7999999998</v>
      </c>
      <c r="L44" s="146">
        <v>470</v>
      </c>
      <c r="M44" s="139">
        <f t="shared" si="44"/>
        <v>3055694660</v>
      </c>
      <c r="N44" s="147">
        <v>477</v>
      </c>
      <c r="O44" s="139">
        <f t="shared" si="45"/>
        <v>3101205006</v>
      </c>
      <c r="P44" s="139">
        <f t="shared" si="46"/>
        <v>6156899666</v>
      </c>
      <c r="Q44" s="139">
        <f t="shared" si="47"/>
        <v>2803389596.3302751</v>
      </c>
      <c r="R44" s="139">
        <f t="shared" si="48"/>
        <v>2971592972.1100917</v>
      </c>
      <c r="S44" s="139">
        <f t="shared" si="49"/>
        <v>84101687.889908314</v>
      </c>
      <c r="T44" s="139">
        <f t="shared" si="50"/>
        <v>2845142207.3394494</v>
      </c>
      <c r="U44" s="139">
        <f t="shared" si="51"/>
        <v>3015850739.7798162</v>
      </c>
      <c r="V44" s="139">
        <f t="shared" si="52"/>
        <v>85354266.220183849</v>
      </c>
      <c r="W44" s="139">
        <f t="shared" si="53"/>
        <v>169455954.11009216</v>
      </c>
      <c r="Y44" s="142"/>
      <c r="AA44" s="142"/>
      <c r="AB44" s="143"/>
      <c r="AC44" s="143"/>
      <c r="AD44" s="143"/>
      <c r="AE44" s="143"/>
      <c r="AF44" s="143"/>
      <c r="AG44" s="142"/>
    </row>
    <row r="45" spans="2:33" ht="15.75" x14ac:dyDescent="0.25">
      <c r="B45" s="148" t="s">
        <v>645</v>
      </c>
      <c r="C45" s="154">
        <v>162</v>
      </c>
      <c r="D45" s="149">
        <v>5415764</v>
      </c>
      <c r="E45" s="149">
        <v>1604217934</v>
      </c>
      <c r="F45" s="151">
        <v>9.0000000000000011E-2</v>
      </c>
      <c r="G45" s="149">
        <v>5903448</v>
      </c>
      <c r="H45" s="152">
        <v>7.0000000000000007E-2</v>
      </c>
      <c r="I45" s="153">
        <f t="shared" si="55"/>
        <v>6316689.3600000003</v>
      </c>
      <c r="J45" s="152">
        <v>0.1</v>
      </c>
      <c r="K45" s="153">
        <f t="shared" ref="K45:K46" si="56">+(G45*J45)+G45</f>
        <v>6493792.7999999998</v>
      </c>
      <c r="L45" s="138">
        <v>163</v>
      </c>
      <c r="M45" s="139">
        <f t="shared" si="44"/>
        <v>962262024</v>
      </c>
      <c r="N45" s="140">
        <v>200</v>
      </c>
      <c r="O45" s="139">
        <f t="shared" si="45"/>
        <v>1180689600</v>
      </c>
      <c r="P45" s="139">
        <f t="shared" si="46"/>
        <v>2142951624</v>
      </c>
      <c r="Q45" s="139">
        <f t="shared" si="47"/>
        <v>882809196.33027518</v>
      </c>
      <c r="R45" s="139">
        <f t="shared" si="48"/>
        <v>935777748.11009169</v>
      </c>
      <c r="S45" s="139">
        <f t="shared" si="49"/>
        <v>26484275.889908314</v>
      </c>
      <c r="T45" s="139">
        <f t="shared" si="50"/>
        <v>1083201467.8899081</v>
      </c>
      <c r="U45" s="139">
        <f t="shared" si="51"/>
        <v>1148193555.9633026</v>
      </c>
      <c r="V45" s="139">
        <f t="shared" si="52"/>
        <v>32496044.036697388</v>
      </c>
      <c r="W45" s="139">
        <f t="shared" si="53"/>
        <v>58980319.926605701</v>
      </c>
      <c r="Y45" s="142"/>
      <c r="AA45" s="142"/>
      <c r="AB45" s="143"/>
      <c r="AC45" s="143"/>
      <c r="AD45" s="143"/>
      <c r="AE45" s="143"/>
      <c r="AF45" s="143"/>
      <c r="AG45" s="142"/>
    </row>
    <row r="46" spans="2:33" ht="15.75" x14ac:dyDescent="0.25">
      <c r="B46" s="148" t="s">
        <v>646</v>
      </c>
      <c r="C46" s="154">
        <v>162</v>
      </c>
      <c r="D46" s="149">
        <v>6312315</v>
      </c>
      <c r="E46" s="149">
        <v>2921472486</v>
      </c>
      <c r="F46" s="151">
        <v>9.0000000000000011E-2</v>
      </c>
      <c r="G46" s="149">
        <v>6880788</v>
      </c>
      <c r="H46" s="152">
        <v>7.0000000000000007E-2</v>
      </c>
      <c r="I46" s="153">
        <f t="shared" si="55"/>
        <v>7362443.1600000001</v>
      </c>
      <c r="J46" s="152">
        <v>0.1</v>
      </c>
      <c r="K46" s="153">
        <f t="shared" si="56"/>
        <v>7568866.7999999998</v>
      </c>
      <c r="L46" s="146">
        <v>258</v>
      </c>
      <c r="M46" s="139">
        <f t="shared" si="44"/>
        <v>1775243304</v>
      </c>
      <c r="N46" s="147">
        <v>259</v>
      </c>
      <c r="O46" s="139">
        <f t="shared" si="45"/>
        <v>1782124092</v>
      </c>
      <c r="P46" s="139">
        <f t="shared" si="46"/>
        <v>3557367396</v>
      </c>
      <c r="Q46" s="139">
        <f t="shared" si="47"/>
        <v>1628663581.651376</v>
      </c>
      <c r="R46" s="139">
        <f t="shared" si="48"/>
        <v>1726383396.5504587</v>
      </c>
      <c r="S46" s="139">
        <f t="shared" si="49"/>
        <v>48859907.44954133</v>
      </c>
      <c r="T46" s="139">
        <f t="shared" si="50"/>
        <v>1634976231.1926603</v>
      </c>
      <c r="U46" s="139">
        <f t="shared" si="51"/>
        <v>1733074805.06422</v>
      </c>
      <c r="V46" s="139">
        <f t="shared" si="52"/>
        <v>49049286.935780048</v>
      </c>
      <c r="W46" s="139">
        <f t="shared" si="53"/>
        <v>97909194.385321379</v>
      </c>
      <c r="Y46" s="142"/>
      <c r="AA46" s="142"/>
      <c r="AB46" s="143"/>
      <c r="AC46" s="143"/>
      <c r="AD46" s="143"/>
      <c r="AE46" s="143"/>
      <c r="AF46" s="143"/>
      <c r="AG46" s="142"/>
    </row>
    <row r="47" spans="2:33" ht="15.75" x14ac:dyDescent="0.25">
      <c r="B47" s="148" t="s">
        <v>647</v>
      </c>
      <c r="C47" s="154">
        <v>144</v>
      </c>
      <c r="D47" s="149">
        <v>6686700</v>
      </c>
      <c r="E47" s="149">
        <v>3531571619</v>
      </c>
      <c r="F47" s="151">
        <v>9.0000000000000011E-2</v>
      </c>
      <c r="G47" s="149">
        <v>7288670</v>
      </c>
      <c r="H47" s="152">
        <v>7.0000000000000007E-2</v>
      </c>
      <c r="I47" s="153">
        <f t="shared" ref="I47:I49" si="57">+(G47*H47)+G47</f>
        <v>7798876.9000000004</v>
      </c>
      <c r="J47" s="152">
        <v>0.1</v>
      </c>
      <c r="K47" s="153">
        <f t="shared" ref="K47:K49" si="58">+(G47*J47)+G47</f>
        <v>8017537</v>
      </c>
      <c r="L47" s="138">
        <v>294</v>
      </c>
      <c r="M47" s="139">
        <f t="shared" si="44"/>
        <v>2142868980</v>
      </c>
      <c r="N47" s="140">
        <v>312</v>
      </c>
      <c r="O47" s="139">
        <f t="shared" si="45"/>
        <v>2274065040</v>
      </c>
      <c r="P47" s="139">
        <f t="shared" ref="P47:P49" si="59">+M47+O47</f>
        <v>4416934020</v>
      </c>
      <c r="Q47" s="139">
        <f t="shared" si="47"/>
        <v>1965934844.0366971</v>
      </c>
      <c r="R47" s="139">
        <f t="shared" ref="R47:R49" si="60">($Q47*$R$10)+$Q47</f>
        <v>2083890934.678899</v>
      </c>
      <c r="S47" s="139">
        <f t="shared" ref="S47:S49" si="61">M47-R47</f>
        <v>58978045.32110095</v>
      </c>
      <c r="T47" s="139">
        <f t="shared" si="50"/>
        <v>2086298201.8348622</v>
      </c>
      <c r="U47" s="139">
        <f t="shared" ref="U47:U49" si="62">($T47*$U$10)+$T47</f>
        <v>2211476093.9449539</v>
      </c>
      <c r="V47" s="139">
        <f t="shared" ref="V47:V49" si="63">O47-U47</f>
        <v>62588946.055046082</v>
      </c>
      <c r="W47" s="139">
        <f t="shared" ref="W47:W49" si="64">S47+V47</f>
        <v>121566991.37614703</v>
      </c>
      <c r="Y47" s="142"/>
      <c r="AA47" s="142"/>
      <c r="AB47" s="143"/>
      <c r="AC47" s="143"/>
      <c r="AD47" s="143"/>
      <c r="AE47" s="143"/>
      <c r="AF47" s="143"/>
      <c r="AG47" s="142"/>
    </row>
    <row r="48" spans="2:33" ht="15.75" x14ac:dyDescent="0.25">
      <c r="B48" s="148" t="s">
        <v>648</v>
      </c>
      <c r="C48" s="154">
        <v>144</v>
      </c>
      <c r="D48" s="149">
        <v>5945813</v>
      </c>
      <c r="E48" s="149">
        <v>1471119389</v>
      </c>
      <c r="F48" s="151">
        <v>9.0000000000000011E-2</v>
      </c>
      <c r="G48" s="149">
        <v>6480788</v>
      </c>
      <c r="H48" s="152">
        <v>7.0000000000000007E-2</v>
      </c>
      <c r="I48" s="153">
        <f t="shared" si="57"/>
        <v>6934443.1600000001</v>
      </c>
      <c r="J48" s="152">
        <v>0.1</v>
      </c>
      <c r="K48" s="153">
        <f t="shared" si="58"/>
        <v>7128866.7999999998</v>
      </c>
      <c r="L48" s="146">
        <v>141</v>
      </c>
      <c r="M48" s="139">
        <f t="shared" si="44"/>
        <v>913791108</v>
      </c>
      <c r="N48" s="147">
        <v>137</v>
      </c>
      <c r="O48" s="139">
        <f t="shared" si="45"/>
        <v>887867956</v>
      </c>
      <c r="P48" s="139">
        <f t="shared" si="59"/>
        <v>1801659064</v>
      </c>
      <c r="Q48" s="139">
        <f t="shared" si="47"/>
        <v>838340466.05504584</v>
      </c>
      <c r="R48" s="139">
        <f t="shared" si="60"/>
        <v>888640894.01834857</v>
      </c>
      <c r="S48" s="139">
        <f t="shared" si="61"/>
        <v>25150213.981651425</v>
      </c>
      <c r="T48" s="139">
        <f t="shared" si="50"/>
        <v>814557757.79816508</v>
      </c>
      <c r="U48" s="139">
        <f t="shared" si="62"/>
        <v>863431223.26605499</v>
      </c>
      <c r="V48" s="139">
        <f t="shared" si="63"/>
        <v>24436732.733945012</v>
      </c>
      <c r="W48" s="139">
        <f t="shared" si="64"/>
        <v>49586946.715596437</v>
      </c>
      <c r="Y48" s="142"/>
      <c r="AA48" s="142"/>
      <c r="AB48" s="143"/>
      <c r="AC48" s="143"/>
      <c r="AD48" s="143"/>
      <c r="AE48" s="143"/>
      <c r="AF48" s="143"/>
      <c r="AG48" s="142"/>
    </row>
    <row r="49" spans="2:33" ht="15.75" x14ac:dyDescent="0.25">
      <c r="B49" s="148" t="s">
        <v>649</v>
      </c>
      <c r="C49" s="154">
        <v>148</v>
      </c>
      <c r="D49" s="149">
        <v>3855172</v>
      </c>
      <c r="E49" s="149">
        <v>154064839</v>
      </c>
      <c r="F49" s="151">
        <v>0.09</v>
      </c>
      <c r="G49" s="149">
        <v>4201970</v>
      </c>
      <c r="H49" s="152">
        <v>7.0000000000000007E-2</v>
      </c>
      <c r="I49" s="153">
        <f t="shared" si="57"/>
        <v>4496107.9000000004</v>
      </c>
      <c r="J49" s="152">
        <v>0.1</v>
      </c>
      <c r="K49" s="153">
        <f t="shared" si="58"/>
        <v>4622167</v>
      </c>
      <c r="L49" s="138">
        <v>31</v>
      </c>
      <c r="M49" s="139">
        <f t="shared" si="44"/>
        <v>130261070</v>
      </c>
      <c r="N49" s="140">
        <v>35</v>
      </c>
      <c r="O49" s="139">
        <f t="shared" si="45"/>
        <v>147068950</v>
      </c>
      <c r="P49" s="139">
        <f t="shared" si="59"/>
        <v>277330020</v>
      </c>
      <c r="Q49" s="139">
        <f t="shared" si="47"/>
        <v>119505568.80733944</v>
      </c>
      <c r="R49" s="139">
        <f t="shared" si="60"/>
        <v>126675902.93577981</v>
      </c>
      <c r="S49" s="139">
        <f t="shared" si="61"/>
        <v>3585167.06422019</v>
      </c>
      <c r="T49" s="139">
        <f t="shared" si="50"/>
        <v>134925642.20183486</v>
      </c>
      <c r="U49" s="139">
        <f t="shared" si="62"/>
        <v>143021180.73394495</v>
      </c>
      <c r="V49" s="139">
        <f t="shared" si="63"/>
        <v>4047769.2660550475</v>
      </c>
      <c r="W49" s="139">
        <f t="shared" si="64"/>
        <v>7632936.3302752376</v>
      </c>
      <c r="Y49" s="142"/>
      <c r="AA49" s="142"/>
      <c r="AB49" s="143"/>
      <c r="AC49" s="143"/>
      <c r="AD49" s="143"/>
      <c r="AE49" s="143"/>
      <c r="AF49" s="143"/>
      <c r="AG49" s="142"/>
    </row>
    <row r="50" spans="2:33" ht="15.75" x14ac:dyDescent="0.25">
      <c r="B50" s="148" t="s">
        <v>650</v>
      </c>
      <c r="C50" s="251">
        <v>162</v>
      </c>
      <c r="D50" s="149">
        <v>5945813</v>
      </c>
      <c r="E50" s="255">
        <v>4246208650</v>
      </c>
      <c r="F50" s="160">
        <v>0.12</v>
      </c>
      <c r="G50" s="149">
        <v>6659113</v>
      </c>
      <c r="H50" s="136">
        <v>7.0000000000000007E-2</v>
      </c>
      <c r="I50" s="137">
        <f>+(G50*H50)+G50</f>
        <v>7125250.9100000001</v>
      </c>
      <c r="J50" s="136">
        <v>0.1</v>
      </c>
      <c r="K50" s="137">
        <f t="shared" si="43"/>
        <v>7325024.2999999998</v>
      </c>
      <c r="L50" s="138">
        <v>30</v>
      </c>
      <c r="M50" s="139">
        <f t="shared" si="44"/>
        <v>199773390</v>
      </c>
      <c r="N50" s="140">
        <v>45</v>
      </c>
      <c r="O50" s="139">
        <f t="shared" si="45"/>
        <v>299660085</v>
      </c>
      <c r="P50" s="139">
        <f>+M50+O50</f>
        <v>499433475</v>
      </c>
      <c r="Q50" s="139">
        <f t="shared" si="47"/>
        <v>178369098.2142857</v>
      </c>
      <c r="R50" s="139">
        <f>($Q50*$R$10)+$Q50</f>
        <v>189071244.10714284</v>
      </c>
      <c r="S50" s="139">
        <f>M50-R50</f>
        <v>10702145.892857164</v>
      </c>
      <c r="T50" s="139">
        <f t="shared" si="50"/>
        <v>267553647.32142854</v>
      </c>
      <c r="U50" s="139">
        <f>($T50*$U$10)+$T50</f>
        <v>283606866.16071427</v>
      </c>
      <c r="V50" s="139">
        <f>O50-U50</f>
        <v>16053218.839285731</v>
      </c>
      <c r="W50" s="139">
        <f>S50+V50</f>
        <v>26755364.732142895</v>
      </c>
      <c r="Y50" s="142"/>
      <c r="AA50" s="142"/>
      <c r="AB50" s="143"/>
      <c r="AC50" s="143"/>
      <c r="AD50" s="143"/>
      <c r="AE50" s="143"/>
      <c r="AF50" s="143"/>
      <c r="AG50" s="142"/>
    </row>
    <row r="51" spans="2:33" ht="15.75" x14ac:dyDescent="0.25">
      <c r="B51" s="148" t="s">
        <v>651</v>
      </c>
      <c r="C51" s="251"/>
      <c r="D51" s="149">
        <v>5945813</v>
      </c>
      <c r="E51" s="255"/>
      <c r="F51" s="160">
        <v>0.09</v>
      </c>
      <c r="G51" s="149">
        <v>6480788</v>
      </c>
      <c r="H51" s="136">
        <v>7.0000000000000007E-2</v>
      </c>
      <c r="I51" s="137">
        <f t="shared" ref="I51" si="65">+(G51*H51)+G51</f>
        <v>6934443.1600000001</v>
      </c>
      <c r="J51" s="136">
        <v>0.1</v>
      </c>
      <c r="K51" s="137">
        <f t="shared" si="43"/>
        <v>7128866.7999999998</v>
      </c>
      <c r="L51" s="146">
        <v>309</v>
      </c>
      <c r="M51" s="139">
        <f t="shared" si="44"/>
        <v>2002563492</v>
      </c>
      <c r="N51" s="147">
        <v>323</v>
      </c>
      <c r="O51" s="139">
        <f t="shared" si="45"/>
        <v>2093294524</v>
      </c>
      <c r="P51" s="139">
        <f>+M51+O51</f>
        <v>4095858016</v>
      </c>
      <c r="Q51" s="139">
        <f t="shared" si="47"/>
        <v>1837214212.8440366</v>
      </c>
      <c r="R51" s="139">
        <f>($Q51*$R$10)+$Q51</f>
        <v>1947447065.6146789</v>
      </c>
      <c r="S51" s="139">
        <f>M51-R51</f>
        <v>55116426.38532114</v>
      </c>
      <c r="T51" s="139">
        <f t="shared" si="50"/>
        <v>1920453691.7431192</v>
      </c>
      <c r="U51" s="139">
        <f>($T51*$U$10)+$T51</f>
        <v>2035680913.2477064</v>
      </c>
      <c r="V51" s="139">
        <f>O51-U51</f>
        <v>57613610.752293587</v>
      </c>
      <c r="W51" s="139">
        <f>S51+V51</f>
        <v>112730037.13761473</v>
      </c>
      <c r="Y51" s="142"/>
      <c r="AA51" s="142"/>
      <c r="AB51" s="143"/>
      <c r="AC51" s="143"/>
      <c r="AD51" s="143"/>
      <c r="AE51" s="143"/>
      <c r="AF51" s="143"/>
      <c r="AG51" s="142"/>
    </row>
    <row r="52" spans="2:33" ht="12.75" customHeight="1" x14ac:dyDescent="0.2">
      <c r="B52" s="161" t="s">
        <v>514</v>
      </c>
      <c r="C52" s="162"/>
      <c r="D52" s="163"/>
      <c r="E52" s="163"/>
      <c r="F52" s="163"/>
      <c r="G52" s="130"/>
      <c r="H52" s="163"/>
      <c r="I52" s="163"/>
      <c r="J52" s="163"/>
      <c r="K52" s="163"/>
      <c r="L52" s="164"/>
      <c r="M52" s="165"/>
      <c r="N52" s="165"/>
      <c r="O52" s="165"/>
      <c r="P52" s="132"/>
      <c r="Q52" s="132"/>
      <c r="R52" s="132"/>
      <c r="S52" s="132"/>
      <c r="T52" s="132"/>
      <c r="U52" s="132"/>
      <c r="V52" s="132"/>
      <c r="W52" s="132"/>
      <c r="Y52" s="142"/>
      <c r="AA52" s="142"/>
      <c r="AB52" s="143"/>
      <c r="AC52" s="143"/>
      <c r="AD52" s="143"/>
      <c r="AE52" s="143"/>
      <c r="AF52" s="143"/>
      <c r="AG52" s="142"/>
    </row>
    <row r="53" spans="2:33" ht="12.75" customHeight="1" x14ac:dyDescent="0.25">
      <c r="B53" s="166" t="s">
        <v>652</v>
      </c>
      <c r="C53" s="259">
        <v>300</v>
      </c>
      <c r="D53" s="167">
        <v>13097537</v>
      </c>
      <c r="E53" s="252">
        <v>17125565990</v>
      </c>
      <c r="F53" s="168">
        <v>0.08</v>
      </c>
      <c r="G53" s="167">
        <v>14145813</v>
      </c>
      <c r="H53" s="136">
        <v>7.0000000000000007E-2</v>
      </c>
      <c r="I53" s="137">
        <f>+(G53*H53)+G53</f>
        <v>15136019.91</v>
      </c>
      <c r="J53" s="136">
        <v>0.1</v>
      </c>
      <c r="K53" s="137">
        <f t="shared" ref="K53:K55" si="66">+(G53*J53)+G53</f>
        <v>15560394.300000001</v>
      </c>
      <c r="L53" s="138">
        <v>72</v>
      </c>
      <c r="M53" s="139">
        <f>+L53*G53</f>
        <v>1018498536</v>
      </c>
      <c r="N53" s="140">
        <v>72</v>
      </c>
      <c r="O53" s="139">
        <f>+N53*G53</f>
        <v>1018498536</v>
      </c>
      <c r="P53" s="139">
        <f>+M53+O53</f>
        <v>2036997072</v>
      </c>
      <c r="Q53" s="139">
        <f>M53/(1+F53)</f>
        <v>943054199.99999988</v>
      </c>
      <c r="R53" s="139">
        <f>($Q53*$R$10)+$Q53</f>
        <v>999637451.99999988</v>
      </c>
      <c r="S53" s="139">
        <f>M53-R53</f>
        <v>18861084.000000119</v>
      </c>
      <c r="T53" s="139">
        <f>O53/(1+F53)</f>
        <v>943054199.99999988</v>
      </c>
      <c r="U53" s="139">
        <f>($T53*$U$10)+$T53</f>
        <v>999637451.99999988</v>
      </c>
      <c r="V53" s="139">
        <f>O53-U53</f>
        <v>18861084.000000119</v>
      </c>
      <c r="W53" s="139">
        <f>S53+V53</f>
        <v>37722168.000000238</v>
      </c>
      <c r="Y53" s="142"/>
      <c r="AA53" s="142"/>
      <c r="AB53" s="143"/>
      <c r="AC53" s="143"/>
      <c r="AD53" s="143"/>
      <c r="AE53" s="143"/>
      <c r="AF53" s="143"/>
      <c r="AG53" s="142"/>
    </row>
    <row r="54" spans="2:33" ht="12.75" customHeight="1" x14ac:dyDescent="0.25">
      <c r="B54" s="166" t="s">
        <v>653</v>
      </c>
      <c r="C54" s="260"/>
      <c r="D54" s="167">
        <v>12097832</v>
      </c>
      <c r="E54" s="254"/>
      <c r="F54" s="168">
        <v>0.08</v>
      </c>
      <c r="G54" s="167">
        <v>13066010</v>
      </c>
      <c r="H54" s="136">
        <v>7.0000000000000007E-2</v>
      </c>
      <c r="I54" s="137">
        <f t="shared" ref="I54:I55" si="67">+(G54*H54)+G54</f>
        <v>13980630.699999999</v>
      </c>
      <c r="J54" s="136">
        <v>0.1</v>
      </c>
      <c r="K54" s="137">
        <f t="shared" si="66"/>
        <v>14372611</v>
      </c>
      <c r="L54" s="146">
        <v>701</v>
      </c>
      <c r="M54" s="139">
        <f>+L54*G54</f>
        <v>9159273010</v>
      </c>
      <c r="N54" s="147">
        <v>703</v>
      </c>
      <c r="O54" s="139">
        <f>+N54*G54</f>
        <v>9185405030</v>
      </c>
      <c r="P54" s="139">
        <f>+M54+O54</f>
        <v>18344678040</v>
      </c>
      <c r="Q54" s="139">
        <f>M54/(1+F54)</f>
        <v>8480808342.5925922</v>
      </c>
      <c r="R54" s="139">
        <f>($Q54*$R$10)+$Q54</f>
        <v>8989656843.1481476</v>
      </c>
      <c r="S54" s="139">
        <f>M54-R54</f>
        <v>169616166.85185242</v>
      </c>
      <c r="T54" s="139">
        <f>O54/(1+F54)</f>
        <v>8505004657.4074068</v>
      </c>
      <c r="U54" s="139">
        <f>($T54*$U$10)+$T54</f>
        <v>9015304936.8518505</v>
      </c>
      <c r="V54" s="139">
        <f>O54-U54</f>
        <v>170100093.14814949</v>
      </c>
      <c r="W54" s="139">
        <f>S54+V54</f>
        <v>339716260.00000191</v>
      </c>
      <c r="Y54" s="142"/>
      <c r="AA54" s="142"/>
      <c r="AB54" s="143"/>
      <c r="AC54" s="143"/>
      <c r="AD54" s="143"/>
      <c r="AE54" s="143"/>
      <c r="AF54" s="143"/>
      <c r="AG54" s="142"/>
    </row>
    <row r="55" spans="2:33" ht="12.75" customHeight="1" thickBot="1" x14ac:dyDescent="0.3">
      <c r="B55" s="166" t="s">
        <v>719</v>
      </c>
      <c r="C55" s="170">
        <v>162</v>
      </c>
      <c r="D55" s="167">
        <v>5200000</v>
      </c>
      <c r="E55" s="167"/>
      <c r="F55" s="168">
        <v>9.6248700000000006E-2</v>
      </c>
      <c r="G55" s="167">
        <v>5700493</v>
      </c>
      <c r="H55" s="152">
        <v>7.0000000000000007E-2</v>
      </c>
      <c r="I55" s="153">
        <f t="shared" si="67"/>
        <v>6099527.5099999998</v>
      </c>
      <c r="J55" s="152">
        <v>0.1</v>
      </c>
      <c r="K55" s="153">
        <f t="shared" si="66"/>
        <v>6270542.2999999998</v>
      </c>
      <c r="L55" s="138">
        <v>33</v>
      </c>
      <c r="M55" s="139">
        <f>+L55*G55</f>
        <v>188116269</v>
      </c>
      <c r="N55" s="140">
        <v>63</v>
      </c>
      <c r="O55" s="139">
        <f>+N55*G55</f>
        <v>359131059</v>
      </c>
      <c r="P55" s="139">
        <f t="shared" ref="P55" si="68">+M55+O55</f>
        <v>547247328</v>
      </c>
      <c r="Q55" s="139">
        <f>M55/(1+F55)</f>
        <v>171599992.77536201</v>
      </c>
      <c r="R55" s="139">
        <f t="shared" ref="R55" si="69">($Q55*$R$10)+$Q55</f>
        <v>181895992.34188375</v>
      </c>
      <c r="S55" s="139">
        <f t="shared" ref="S55" si="70">M55-R55</f>
        <v>6220276.6581162512</v>
      </c>
      <c r="T55" s="139">
        <f>O55/(1+F55)</f>
        <v>327599986.20750928</v>
      </c>
      <c r="U55" s="139">
        <f t="shared" ref="U55" si="71">($T55*$U$10)+$T55</f>
        <v>347255985.37995982</v>
      </c>
      <c r="V55" s="139">
        <f t="shared" ref="V55" si="72">O55-U55</f>
        <v>11875073.620040178</v>
      </c>
      <c r="W55" s="139">
        <f t="shared" ref="W55" si="73">S55+V55</f>
        <v>18095350.27815643</v>
      </c>
      <c r="Y55" s="142"/>
      <c r="AA55" s="142"/>
      <c r="AB55" s="143"/>
      <c r="AC55" s="143"/>
      <c r="AD55" s="143"/>
      <c r="AE55" s="143"/>
      <c r="AF55" s="143"/>
      <c r="AG55" s="142"/>
    </row>
    <row r="56" spans="2:33" ht="23.25" customHeight="1" x14ac:dyDescent="0.35">
      <c r="B56" s="171" t="s">
        <v>708</v>
      </c>
      <c r="C56" s="172"/>
      <c r="D56" s="173"/>
      <c r="E56" s="173">
        <f>SUM(E13:E55)</f>
        <v>90879773137</v>
      </c>
      <c r="F56" s="174" t="s">
        <v>709</v>
      </c>
      <c r="G56" s="173">
        <f>SUM(G13:G55)</f>
        <v>278362561</v>
      </c>
      <c r="H56" s="228"/>
      <c r="I56" s="175"/>
      <c r="J56" s="175"/>
      <c r="K56" s="175"/>
      <c r="L56" s="176">
        <f t="shared" ref="L56:W56" si="74">SUM(L13:L55)</f>
        <v>6935</v>
      </c>
      <c r="M56" s="177">
        <f t="shared" si="74"/>
        <v>52028061920</v>
      </c>
      <c r="N56" s="176">
        <f t="shared" si="74"/>
        <v>7061</v>
      </c>
      <c r="O56" s="177">
        <f t="shared" si="74"/>
        <v>52863953551</v>
      </c>
      <c r="P56" s="177">
        <f t="shared" si="74"/>
        <v>104892015471</v>
      </c>
      <c r="Q56" s="177">
        <f t="shared" si="74"/>
        <v>47646089465.763634</v>
      </c>
      <c r="R56" s="177">
        <f t="shared" si="74"/>
        <v>50504854833.709442</v>
      </c>
      <c r="S56" s="177">
        <f t="shared" si="74"/>
        <v>1523207086.2905517</v>
      </c>
      <c r="T56" s="177">
        <f t="shared" si="74"/>
        <v>48391077937.557938</v>
      </c>
      <c r="U56" s="177">
        <f t="shared" si="74"/>
        <v>51294542613.811401</v>
      </c>
      <c r="V56" s="177">
        <f t="shared" si="74"/>
        <v>1569410937.1885931</v>
      </c>
      <c r="W56" s="177">
        <f t="shared" si="74"/>
        <v>3092618023.4791451</v>
      </c>
      <c r="Y56" s="142"/>
      <c r="AA56" s="142"/>
      <c r="AB56" s="143"/>
      <c r="AC56" s="143"/>
      <c r="AD56" s="143"/>
      <c r="AE56" s="143"/>
      <c r="AF56" s="143"/>
      <c r="AG56" s="142"/>
    </row>
    <row r="57" spans="2:33" ht="26.25" customHeight="1" thickBot="1" x14ac:dyDescent="0.3">
      <c r="B57" s="178" t="s">
        <v>710</v>
      </c>
      <c r="C57" s="179"/>
      <c r="D57" s="180"/>
      <c r="E57" s="180"/>
      <c r="F57" s="181"/>
      <c r="G57" s="182">
        <f>+SUMPRODUCT(G13:G55,F13:F55)/G56</f>
        <v>0.11628493875161253</v>
      </c>
      <c r="H57" s="183"/>
      <c r="I57" s="183"/>
      <c r="J57" s="183"/>
      <c r="K57" s="183"/>
      <c r="L57" s="184"/>
      <c r="M57" s="185"/>
      <c r="N57" s="184"/>
      <c r="O57" s="186"/>
      <c r="P57" s="182">
        <f>+SUMPRODUCT(P13:P55,F13:F55)/P56</f>
        <v>9.2687387402346874E-2</v>
      </c>
      <c r="Q57" s="182"/>
      <c r="R57" s="182"/>
      <c r="S57" s="182"/>
      <c r="T57" s="182"/>
      <c r="U57" s="182"/>
      <c r="V57" s="182"/>
      <c r="W57" s="182"/>
      <c r="Y57" s="142"/>
      <c r="AA57" s="142"/>
      <c r="AB57" s="143"/>
      <c r="AC57" s="143"/>
      <c r="AD57" s="143"/>
      <c r="AE57" s="143"/>
      <c r="AF57" s="143"/>
      <c r="AG57" s="142"/>
    </row>
    <row r="58" spans="2:33" ht="24" customHeight="1" thickBot="1" x14ac:dyDescent="0.25">
      <c r="B58" s="125" t="s">
        <v>711</v>
      </c>
      <c r="C58" s="126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Y58" s="142"/>
      <c r="AA58" s="142"/>
      <c r="AB58" s="143"/>
      <c r="AC58" s="143"/>
      <c r="AD58" s="143"/>
      <c r="AE58" s="143"/>
      <c r="AF58" s="143"/>
      <c r="AG58" s="142"/>
    </row>
    <row r="59" spans="2:33" ht="12" x14ac:dyDescent="0.2">
      <c r="B59" s="128" t="s">
        <v>514</v>
      </c>
      <c r="C59" s="129"/>
      <c r="D59" s="130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Y59" s="142"/>
      <c r="AA59" s="142"/>
      <c r="AB59" s="143"/>
      <c r="AC59" s="143"/>
      <c r="AD59" s="143"/>
      <c r="AE59" s="143"/>
      <c r="AF59" s="143"/>
      <c r="AG59" s="142"/>
    </row>
    <row r="60" spans="2:33" ht="15.75" x14ac:dyDescent="0.25">
      <c r="B60" s="148" t="s">
        <v>720</v>
      </c>
      <c r="C60" s="154">
        <v>48</v>
      </c>
      <c r="D60" s="149">
        <v>7675862</v>
      </c>
      <c r="E60" s="149">
        <v>648088296</v>
      </c>
      <c r="F60" s="151">
        <v>0.11</v>
      </c>
      <c r="G60" s="149">
        <v>8520197</v>
      </c>
      <c r="H60" s="152">
        <v>7.0000000000000007E-2</v>
      </c>
      <c r="I60" s="153">
        <f t="shared" ref="I60" si="75">+(G60*H60)+G60</f>
        <v>9116610.7899999991</v>
      </c>
      <c r="J60" s="152">
        <v>0.1</v>
      </c>
      <c r="K60" s="153">
        <f t="shared" ref="K60" si="76">+(G60*J60)+G60</f>
        <v>9372216.6999999993</v>
      </c>
      <c r="L60" s="146">
        <v>20</v>
      </c>
      <c r="M60" s="139">
        <f>+L60*G60</f>
        <v>170403940</v>
      </c>
      <c r="N60" s="147">
        <v>42</v>
      </c>
      <c r="O60" s="139">
        <f>+N60*G60</f>
        <v>357848274</v>
      </c>
      <c r="P60" s="139">
        <f t="shared" ref="P60" si="77">+M60+O60</f>
        <v>528252214</v>
      </c>
      <c r="Q60" s="139">
        <f>M60/(1+F60)</f>
        <v>153517063.06306306</v>
      </c>
      <c r="R60" s="139">
        <f t="shared" ref="R60" si="78">($Q60*$R$10)+$Q60</f>
        <v>162728086.84684685</v>
      </c>
      <c r="S60" s="139">
        <f t="shared" ref="S60" si="79">M60-R60</f>
        <v>7675853.1531531513</v>
      </c>
      <c r="T60" s="139">
        <f>O60/(1+F60)</f>
        <v>322385832.43243241</v>
      </c>
      <c r="U60" s="139">
        <f t="shared" ref="U60" si="80">($T60*$U$10)+$T60</f>
        <v>341728982.37837833</v>
      </c>
      <c r="V60" s="139">
        <f t="shared" ref="V60" si="81">O60-U60</f>
        <v>16119291.621621668</v>
      </c>
      <c r="W60" s="139">
        <f t="shared" ref="W60" si="82">S60+V60</f>
        <v>23795144.77477482</v>
      </c>
      <c r="Y60" s="142"/>
      <c r="AA60" s="142"/>
      <c r="AB60" s="143"/>
      <c r="AC60" s="143"/>
      <c r="AD60" s="143"/>
      <c r="AE60" s="143"/>
      <c r="AF60" s="143"/>
      <c r="AG60" s="142"/>
    </row>
    <row r="61" spans="2:33" ht="12" x14ac:dyDescent="0.2">
      <c r="B61" s="128" t="s">
        <v>613</v>
      </c>
      <c r="C61" s="129"/>
      <c r="D61" s="130"/>
      <c r="E61" s="188"/>
      <c r="F61" s="189"/>
      <c r="G61" s="190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Y61" s="142"/>
      <c r="AA61" s="142"/>
      <c r="AB61" s="143"/>
      <c r="AC61" s="143"/>
      <c r="AD61" s="143"/>
      <c r="AE61" s="143"/>
      <c r="AF61" s="143"/>
      <c r="AG61" s="142"/>
    </row>
    <row r="62" spans="2:33" ht="15.75" x14ac:dyDescent="0.25">
      <c r="B62" s="148" t="s">
        <v>523</v>
      </c>
      <c r="C62" s="154">
        <v>30</v>
      </c>
      <c r="D62" s="149">
        <v>8016749</v>
      </c>
      <c r="E62" s="149">
        <v>0</v>
      </c>
      <c r="F62" s="151">
        <v>9.0000000000000011E-2</v>
      </c>
      <c r="G62" s="149">
        <v>8737931</v>
      </c>
      <c r="H62" s="152">
        <v>7.0000000000000007E-2</v>
      </c>
      <c r="I62" s="153">
        <f t="shared" ref="I62:I72" si="83">+(G62*H62)+G62</f>
        <v>9349586.1699999999</v>
      </c>
      <c r="J62" s="152">
        <v>0.1</v>
      </c>
      <c r="K62" s="153">
        <f t="shared" ref="K62:K72" si="84">+(G62*J62)+G62</f>
        <v>9611724.0999999996</v>
      </c>
      <c r="L62" s="146">
        <v>46</v>
      </c>
      <c r="M62" s="139">
        <f t="shared" ref="M62:M72" si="85">+L62*G62</f>
        <v>401944826</v>
      </c>
      <c r="N62" s="147">
        <v>46</v>
      </c>
      <c r="O62" s="139">
        <f t="shared" ref="O62:O72" si="86">+N62*G62</f>
        <v>401944826</v>
      </c>
      <c r="P62" s="139">
        <f t="shared" ref="P62:P72" si="87">+M62+O62</f>
        <v>803889652</v>
      </c>
      <c r="Q62" s="139">
        <f t="shared" ref="Q62:Q72" si="88">M62/(1+F62)</f>
        <v>368756721.1009174</v>
      </c>
      <c r="R62" s="139">
        <f t="shared" ref="R62:R84" si="89">($Q62*$R$10)+$Q62</f>
        <v>390882124.36697245</v>
      </c>
      <c r="S62" s="139">
        <f t="shared" ref="S62:S72" si="90">M62-R62</f>
        <v>11062701.633027554</v>
      </c>
      <c r="T62" s="139">
        <f t="shared" ref="T62:T72" si="91">O62/(1+F62)</f>
        <v>368756721.1009174</v>
      </c>
      <c r="U62" s="139">
        <f t="shared" ref="U62:U84" si="92">($T62*$U$10)+$T62</f>
        <v>390882124.36697245</v>
      </c>
      <c r="V62" s="139">
        <f t="shared" ref="V62:V72" si="93">O62-U62</f>
        <v>11062701.633027554</v>
      </c>
      <c r="W62" s="139">
        <f t="shared" ref="W62:W72" si="94">S62+V62</f>
        <v>22125403.266055107</v>
      </c>
      <c r="Y62" s="142"/>
      <c r="AA62" s="142"/>
      <c r="AB62" s="143"/>
      <c r="AC62" s="143"/>
      <c r="AD62" s="143"/>
      <c r="AE62" s="143"/>
      <c r="AF62" s="143"/>
      <c r="AG62" s="142"/>
    </row>
    <row r="63" spans="2:33" ht="15.75" x14ac:dyDescent="0.25">
      <c r="B63" s="148" t="s">
        <v>524</v>
      </c>
      <c r="C63" s="154">
        <v>30</v>
      </c>
      <c r="D63" s="149">
        <v>8016749</v>
      </c>
      <c r="E63" s="149">
        <v>966563544</v>
      </c>
      <c r="F63" s="151">
        <v>9.0000000000000011E-2</v>
      </c>
      <c r="G63" s="149">
        <v>8737931</v>
      </c>
      <c r="H63" s="152">
        <v>7.0000000000000007E-2</v>
      </c>
      <c r="I63" s="153">
        <f t="shared" si="83"/>
        <v>9349586.1699999999</v>
      </c>
      <c r="J63" s="152">
        <v>0.1</v>
      </c>
      <c r="K63" s="153">
        <f t="shared" si="84"/>
        <v>9611724.0999999996</v>
      </c>
      <c r="L63" s="146">
        <v>63</v>
      </c>
      <c r="M63" s="139">
        <f t="shared" si="85"/>
        <v>550489653</v>
      </c>
      <c r="N63" s="147">
        <v>64</v>
      </c>
      <c r="O63" s="139">
        <f t="shared" si="86"/>
        <v>559227584</v>
      </c>
      <c r="P63" s="139">
        <f t="shared" si="87"/>
        <v>1109717237</v>
      </c>
      <c r="Q63" s="139">
        <f t="shared" si="88"/>
        <v>505036378.89908254</v>
      </c>
      <c r="R63" s="139">
        <f t="shared" si="89"/>
        <v>535338561.63302749</v>
      </c>
      <c r="S63" s="139">
        <f t="shared" si="90"/>
        <v>15151091.366972506</v>
      </c>
      <c r="T63" s="139">
        <f t="shared" si="91"/>
        <v>513052829.3577981</v>
      </c>
      <c r="U63" s="139">
        <f t="shared" si="92"/>
        <v>543835999.11926603</v>
      </c>
      <c r="V63" s="139">
        <f t="shared" si="93"/>
        <v>15391584.880733967</v>
      </c>
      <c r="W63" s="139">
        <f t="shared" si="94"/>
        <v>30542676.247706473</v>
      </c>
      <c r="Y63" s="142"/>
      <c r="AA63" s="142"/>
      <c r="AB63" s="143"/>
      <c r="AC63" s="143"/>
      <c r="AD63" s="143"/>
      <c r="AE63" s="143"/>
      <c r="AF63" s="143"/>
      <c r="AG63" s="142"/>
    </row>
    <row r="64" spans="2:33" ht="15.75" x14ac:dyDescent="0.25">
      <c r="B64" s="148" t="s">
        <v>525</v>
      </c>
      <c r="C64" s="154">
        <v>30</v>
      </c>
      <c r="D64" s="149">
        <v>8016749</v>
      </c>
      <c r="E64" s="149">
        <v>471373286</v>
      </c>
      <c r="F64" s="151">
        <v>9.0000000000000011E-2</v>
      </c>
      <c r="G64" s="149">
        <v>8737931</v>
      </c>
      <c r="H64" s="152">
        <v>7.0000000000000007E-2</v>
      </c>
      <c r="I64" s="153">
        <f t="shared" si="83"/>
        <v>9349586.1699999999</v>
      </c>
      <c r="J64" s="152">
        <v>0.1</v>
      </c>
      <c r="K64" s="153">
        <f t="shared" si="84"/>
        <v>9611724.0999999996</v>
      </c>
      <c r="L64" s="146">
        <v>28</v>
      </c>
      <c r="M64" s="139">
        <f t="shared" si="85"/>
        <v>244662068</v>
      </c>
      <c r="N64" s="147">
        <v>29</v>
      </c>
      <c r="O64" s="139">
        <f t="shared" si="86"/>
        <v>253399999</v>
      </c>
      <c r="P64" s="139">
        <f t="shared" si="87"/>
        <v>498062067</v>
      </c>
      <c r="Q64" s="139">
        <f t="shared" si="88"/>
        <v>224460612.84403667</v>
      </c>
      <c r="R64" s="139">
        <f t="shared" si="89"/>
        <v>237928249.61467886</v>
      </c>
      <c r="S64" s="139">
        <f t="shared" si="90"/>
        <v>6733818.3853211403</v>
      </c>
      <c r="T64" s="139">
        <f t="shared" si="91"/>
        <v>232477063.30275229</v>
      </c>
      <c r="U64" s="139">
        <f t="shared" si="92"/>
        <v>246425687.10091743</v>
      </c>
      <c r="V64" s="139">
        <f t="shared" si="93"/>
        <v>6974311.8990825713</v>
      </c>
      <c r="W64" s="139">
        <f t="shared" si="94"/>
        <v>13708130.284403712</v>
      </c>
      <c r="Y64" s="142"/>
      <c r="AA64" s="142"/>
      <c r="AB64" s="143"/>
      <c r="AC64" s="143"/>
      <c r="AD64" s="143"/>
      <c r="AE64" s="143"/>
      <c r="AF64" s="143"/>
      <c r="AG64" s="142"/>
    </row>
    <row r="65" spans="2:33" s="195" customFormat="1" ht="15.75" x14ac:dyDescent="0.25">
      <c r="B65" s="148" t="s">
        <v>654</v>
      </c>
      <c r="C65" s="154">
        <v>30</v>
      </c>
      <c r="D65" s="149">
        <v>8016749</v>
      </c>
      <c r="E65" s="149">
        <v>893812894</v>
      </c>
      <c r="F65" s="151">
        <v>9.0000000000000011E-2</v>
      </c>
      <c r="G65" s="149">
        <v>8737931</v>
      </c>
      <c r="H65" s="192">
        <v>7.0000000000000007E-2</v>
      </c>
      <c r="I65" s="193">
        <f t="shared" si="83"/>
        <v>9349586.1699999999</v>
      </c>
      <c r="J65" s="192">
        <v>0.1</v>
      </c>
      <c r="K65" s="193">
        <f t="shared" si="84"/>
        <v>9611724.0999999996</v>
      </c>
      <c r="L65" s="146">
        <v>0</v>
      </c>
      <c r="M65" s="194">
        <f t="shared" si="85"/>
        <v>0</v>
      </c>
      <c r="N65" s="146">
        <v>0</v>
      </c>
      <c r="O65" s="194">
        <f t="shared" si="86"/>
        <v>0</v>
      </c>
      <c r="P65" s="194">
        <f t="shared" si="87"/>
        <v>0</v>
      </c>
      <c r="Q65" s="194">
        <f t="shared" si="88"/>
        <v>0</v>
      </c>
      <c r="R65" s="194">
        <f t="shared" si="89"/>
        <v>0</v>
      </c>
      <c r="S65" s="194">
        <f t="shared" si="90"/>
        <v>0</v>
      </c>
      <c r="T65" s="194">
        <f t="shared" si="91"/>
        <v>0</v>
      </c>
      <c r="U65" s="194">
        <f t="shared" si="92"/>
        <v>0</v>
      </c>
      <c r="V65" s="194">
        <f t="shared" si="93"/>
        <v>0</v>
      </c>
      <c r="W65" s="194">
        <f t="shared" si="94"/>
        <v>0</v>
      </c>
      <c r="Y65" s="142"/>
      <c r="Z65" s="110"/>
      <c r="AA65" s="142"/>
      <c r="AB65" s="143"/>
      <c r="AC65" s="143"/>
      <c r="AD65" s="143"/>
      <c r="AE65" s="196"/>
      <c r="AF65" s="196"/>
      <c r="AG65" s="197"/>
    </row>
    <row r="66" spans="2:33" s="195" customFormat="1" ht="15.75" x14ac:dyDescent="0.25">
      <c r="B66" s="148" t="s">
        <v>526</v>
      </c>
      <c r="C66" s="154">
        <v>28</v>
      </c>
      <c r="D66" s="149">
        <v>7901478</v>
      </c>
      <c r="E66" s="149">
        <v>46342170</v>
      </c>
      <c r="F66" s="151">
        <v>9.0000000000000011E-2</v>
      </c>
      <c r="G66" s="149">
        <v>8612808</v>
      </c>
      <c r="H66" s="192">
        <v>7.0000000000000007E-2</v>
      </c>
      <c r="I66" s="193">
        <f t="shared" si="83"/>
        <v>9215704.5600000005</v>
      </c>
      <c r="J66" s="192">
        <v>0.1</v>
      </c>
      <c r="K66" s="193">
        <f t="shared" si="84"/>
        <v>9474088.8000000007</v>
      </c>
      <c r="L66" s="146">
        <v>0</v>
      </c>
      <c r="M66" s="194">
        <f t="shared" si="85"/>
        <v>0</v>
      </c>
      <c r="N66" s="146">
        <v>0</v>
      </c>
      <c r="O66" s="194">
        <f t="shared" si="86"/>
        <v>0</v>
      </c>
      <c r="P66" s="194">
        <f t="shared" si="87"/>
        <v>0</v>
      </c>
      <c r="Q66" s="194">
        <f t="shared" si="88"/>
        <v>0</v>
      </c>
      <c r="R66" s="194">
        <f t="shared" si="89"/>
        <v>0</v>
      </c>
      <c r="S66" s="194">
        <f t="shared" si="90"/>
        <v>0</v>
      </c>
      <c r="T66" s="194">
        <f t="shared" si="91"/>
        <v>0</v>
      </c>
      <c r="U66" s="194">
        <f t="shared" si="92"/>
        <v>0</v>
      </c>
      <c r="V66" s="194">
        <f t="shared" si="93"/>
        <v>0</v>
      </c>
      <c r="W66" s="194">
        <f t="shared" si="94"/>
        <v>0</v>
      </c>
      <c r="Y66" s="142"/>
      <c r="Z66" s="110"/>
      <c r="AA66" s="142"/>
      <c r="AB66" s="143"/>
      <c r="AC66" s="143"/>
      <c r="AD66" s="143"/>
      <c r="AE66" s="196"/>
      <c r="AF66" s="196"/>
      <c r="AG66" s="197"/>
    </row>
    <row r="67" spans="2:33" ht="15.75" x14ac:dyDescent="0.25">
      <c r="B67" s="148" t="s">
        <v>655</v>
      </c>
      <c r="C67" s="154">
        <v>24</v>
      </c>
      <c r="D67" s="149">
        <v>8016749</v>
      </c>
      <c r="E67" s="149">
        <v>3607537</v>
      </c>
      <c r="F67" s="151">
        <v>9.0000000000000011E-2</v>
      </c>
      <c r="G67" s="149">
        <v>8737931</v>
      </c>
      <c r="H67" s="152">
        <v>7.0000000000000007E-2</v>
      </c>
      <c r="I67" s="153">
        <f t="shared" si="83"/>
        <v>9349586.1699999999</v>
      </c>
      <c r="J67" s="152">
        <v>0.1</v>
      </c>
      <c r="K67" s="153">
        <f t="shared" si="84"/>
        <v>9611724.0999999996</v>
      </c>
      <c r="L67" s="146">
        <v>11</v>
      </c>
      <c r="M67" s="139">
        <f t="shared" si="85"/>
        <v>96117241</v>
      </c>
      <c r="N67" s="147">
        <v>13</v>
      </c>
      <c r="O67" s="139">
        <f t="shared" si="86"/>
        <v>113593103</v>
      </c>
      <c r="P67" s="139">
        <f t="shared" si="87"/>
        <v>209710344</v>
      </c>
      <c r="Q67" s="139">
        <f t="shared" si="88"/>
        <v>88180955.045871556</v>
      </c>
      <c r="R67" s="139">
        <f t="shared" si="89"/>
        <v>93471812.348623842</v>
      </c>
      <c r="S67" s="139">
        <f t="shared" si="90"/>
        <v>2645428.651376158</v>
      </c>
      <c r="T67" s="139">
        <f t="shared" si="91"/>
        <v>104213855.96330275</v>
      </c>
      <c r="U67" s="139">
        <f t="shared" si="92"/>
        <v>110466687.32110091</v>
      </c>
      <c r="V67" s="139">
        <f t="shared" si="93"/>
        <v>3126415.6788990945</v>
      </c>
      <c r="W67" s="139">
        <f t="shared" si="94"/>
        <v>5771844.3302752525</v>
      </c>
      <c r="Y67" s="142"/>
      <c r="AA67" s="142"/>
      <c r="AB67" s="143"/>
      <c r="AC67" s="143"/>
      <c r="AD67" s="143"/>
      <c r="AE67" s="143"/>
      <c r="AF67" s="143"/>
      <c r="AG67" s="142"/>
    </row>
    <row r="68" spans="2:33" ht="15.75" x14ac:dyDescent="0.25">
      <c r="B68" s="148" t="s">
        <v>656</v>
      </c>
      <c r="C68" s="154">
        <v>24</v>
      </c>
      <c r="D68" s="149">
        <v>7100000</v>
      </c>
      <c r="E68" s="149">
        <v>0</v>
      </c>
      <c r="F68" s="151">
        <v>0.09</v>
      </c>
      <c r="G68" s="149">
        <v>7738916</v>
      </c>
      <c r="H68" s="152">
        <v>7.0000000000000007E-2</v>
      </c>
      <c r="I68" s="153">
        <f t="shared" si="83"/>
        <v>8280640.1200000001</v>
      </c>
      <c r="J68" s="152">
        <v>0.1</v>
      </c>
      <c r="K68" s="153">
        <f t="shared" si="84"/>
        <v>8512807.5999999996</v>
      </c>
      <c r="L68" s="146">
        <v>9</v>
      </c>
      <c r="M68" s="139">
        <f t="shared" si="85"/>
        <v>69650244</v>
      </c>
      <c r="N68" s="147">
        <v>17</v>
      </c>
      <c r="O68" s="139">
        <f t="shared" si="86"/>
        <v>131561572</v>
      </c>
      <c r="P68" s="139">
        <f t="shared" si="87"/>
        <v>201211816</v>
      </c>
      <c r="Q68" s="139">
        <f t="shared" si="88"/>
        <v>63899306.422018342</v>
      </c>
      <c r="R68" s="139">
        <f t="shared" si="89"/>
        <v>67733264.807339445</v>
      </c>
      <c r="S68" s="139">
        <f t="shared" si="90"/>
        <v>1916979.1926605552</v>
      </c>
      <c r="T68" s="139">
        <f t="shared" si="91"/>
        <v>120698689.90825687</v>
      </c>
      <c r="U68" s="139">
        <f t="shared" si="92"/>
        <v>127940611.30275229</v>
      </c>
      <c r="V68" s="139">
        <f t="shared" si="93"/>
        <v>3620960.6972477138</v>
      </c>
      <c r="W68" s="139">
        <f t="shared" si="94"/>
        <v>5537939.889908269</v>
      </c>
      <c r="Y68" s="142"/>
      <c r="AA68" s="142"/>
      <c r="AB68" s="143"/>
      <c r="AC68" s="143"/>
      <c r="AD68" s="143"/>
      <c r="AE68" s="143"/>
      <c r="AF68" s="143"/>
      <c r="AG68" s="142"/>
    </row>
    <row r="69" spans="2:33" ht="15.75" x14ac:dyDescent="0.25">
      <c r="B69" s="148" t="s">
        <v>527</v>
      </c>
      <c r="C69" s="154">
        <v>44</v>
      </c>
      <c r="D69" s="149">
        <v>8303448</v>
      </c>
      <c r="E69" s="149">
        <v>534938374</v>
      </c>
      <c r="F69" s="151">
        <v>9.0000000000000011E-2</v>
      </c>
      <c r="G69" s="149">
        <v>9051232</v>
      </c>
      <c r="H69" s="152">
        <v>7.0000000000000007E-2</v>
      </c>
      <c r="I69" s="153">
        <f t="shared" si="83"/>
        <v>9684818.2400000002</v>
      </c>
      <c r="J69" s="152">
        <v>0.1</v>
      </c>
      <c r="K69" s="153">
        <f t="shared" si="84"/>
        <v>9956355.1999999993</v>
      </c>
      <c r="L69" s="146">
        <v>37</v>
      </c>
      <c r="M69" s="139">
        <f t="shared" si="85"/>
        <v>334895584</v>
      </c>
      <c r="N69" s="147">
        <v>43</v>
      </c>
      <c r="O69" s="139">
        <f t="shared" si="86"/>
        <v>389202976</v>
      </c>
      <c r="P69" s="139">
        <f t="shared" si="87"/>
        <v>724098560</v>
      </c>
      <c r="Q69" s="139">
        <f t="shared" si="88"/>
        <v>307243655.04587156</v>
      </c>
      <c r="R69" s="139">
        <f t="shared" si="89"/>
        <v>325678274.34862387</v>
      </c>
      <c r="S69" s="139">
        <f t="shared" si="90"/>
        <v>9217309.6513761282</v>
      </c>
      <c r="T69" s="139">
        <f t="shared" si="91"/>
        <v>357066950.45871556</v>
      </c>
      <c r="U69" s="139">
        <f t="shared" si="92"/>
        <v>378490967.48623848</v>
      </c>
      <c r="V69" s="139">
        <f t="shared" si="93"/>
        <v>10712008.51376152</v>
      </c>
      <c r="W69" s="139">
        <f t="shared" si="94"/>
        <v>19929318.165137649</v>
      </c>
      <c r="Y69" s="142"/>
      <c r="AA69" s="142"/>
      <c r="AB69" s="143"/>
      <c r="AC69" s="143"/>
      <c r="AD69" s="143"/>
      <c r="AE69" s="143"/>
      <c r="AF69" s="143"/>
      <c r="AG69" s="142"/>
    </row>
    <row r="70" spans="2:33" ht="15.75" x14ac:dyDescent="0.25">
      <c r="B70" s="148" t="s">
        <v>528</v>
      </c>
      <c r="C70" s="154">
        <v>44</v>
      </c>
      <c r="D70" s="149">
        <v>8304434</v>
      </c>
      <c r="E70" s="149">
        <v>547627303</v>
      </c>
      <c r="F70" s="151">
        <v>9.0000000000000011E-2</v>
      </c>
      <c r="G70" s="149">
        <v>9052217</v>
      </c>
      <c r="H70" s="152">
        <v>7.0000000000000007E-2</v>
      </c>
      <c r="I70" s="153">
        <f t="shared" si="83"/>
        <v>9685872.1899999995</v>
      </c>
      <c r="J70" s="152">
        <v>0.1</v>
      </c>
      <c r="K70" s="153">
        <f t="shared" si="84"/>
        <v>9957438.6999999993</v>
      </c>
      <c r="L70" s="146">
        <v>28</v>
      </c>
      <c r="M70" s="139">
        <f t="shared" si="85"/>
        <v>253462076</v>
      </c>
      <c r="N70" s="147">
        <v>29</v>
      </c>
      <c r="O70" s="139">
        <f t="shared" si="86"/>
        <v>262514293</v>
      </c>
      <c r="P70" s="139">
        <f t="shared" si="87"/>
        <v>515976369</v>
      </c>
      <c r="Q70" s="139">
        <f t="shared" si="88"/>
        <v>232534014.67889908</v>
      </c>
      <c r="R70" s="139">
        <f t="shared" si="89"/>
        <v>246486055.55963302</v>
      </c>
      <c r="S70" s="139">
        <f t="shared" si="90"/>
        <v>6976020.4403669834</v>
      </c>
      <c r="T70" s="139">
        <f t="shared" si="91"/>
        <v>240838800.91743118</v>
      </c>
      <c r="U70" s="139">
        <f t="shared" si="92"/>
        <v>255289128.97247705</v>
      </c>
      <c r="V70" s="139">
        <f t="shared" si="93"/>
        <v>7225164.0275229514</v>
      </c>
      <c r="W70" s="139">
        <f t="shared" si="94"/>
        <v>14201184.467889935</v>
      </c>
      <c r="Y70" s="142"/>
      <c r="AA70" s="142"/>
      <c r="AB70" s="143"/>
      <c r="AC70" s="143"/>
      <c r="AD70" s="143"/>
      <c r="AE70" s="143"/>
      <c r="AF70" s="143"/>
      <c r="AG70" s="142"/>
    </row>
    <row r="71" spans="2:33" ht="15.75" x14ac:dyDescent="0.25">
      <c r="B71" s="148" t="s">
        <v>721</v>
      </c>
      <c r="C71" s="154">
        <v>48</v>
      </c>
      <c r="D71" s="149">
        <v>8016749</v>
      </c>
      <c r="E71" s="149">
        <v>61247962</v>
      </c>
      <c r="F71" s="151">
        <v>0.09</v>
      </c>
      <c r="G71" s="149">
        <v>8737931</v>
      </c>
      <c r="H71" s="152">
        <v>7.0000000000000007E-2</v>
      </c>
      <c r="I71" s="153">
        <f t="shared" si="83"/>
        <v>9349586.1699999999</v>
      </c>
      <c r="J71" s="152">
        <v>0.1</v>
      </c>
      <c r="K71" s="153">
        <f t="shared" si="84"/>
        <v>9611724.0999999996</v>
      </c>
      <c r="L71" s="146">
        <v>14</v>
      </c>
      <c r="M71" s="139">
        <f t="shared" si="85"/>
        <v>122331034</v>
      </c>
      <c r="N71" s="147">
        <v>21</v>
      </c>
      <c r="O71" s="139">
        <f t="shared" si="86"/>
        <v>183496551</v>
      </c>
      <c r="P71" s="139">
        <f t="shared" si="87"/>
        <v>305827585</v>
      </c>
      <c r="Q71" s="139">
        <f t="shared" si="88"/>
        <v>112230306.42201833</v>
      </c>
      <c r="R71" s="139">
        <f t="shared" si="89"/>
        <v>118964124.80733943</v>
      </c>
      <c r="S71" s="139">
        <f t="shared" si="90"/>
        <v>3366909.1926605701</v>
      </c>
      <c r="T71" s="139">
        <f t="shared" si="91"/>
        <v>168345459.63302752</v>
      </c>
      <c r="U71" s="139">
        <f t="shared" si="92"/>
        <v>178446187.21100917</v>
      </c>
      <c r="V71" s="139">
        <f t="shared" si="93"/>
        <v>5050363.7889908254</v>
      </c>
      <c r="W71" s="139">
        <f t="shared" si="94"/>
        <v>8417272.9816513956</v>
      </c>
      <c r="Y71" s="142"/>
      <c r="AA71" s="142"/>
      <c r="AB71" s="143"/>
      <c r="AC71" s="143"/>
      <c r="AD71" s="143"/>
      <c r="AE71" s="143"/>
      <c r="AF71" s="143"/>
      <c r="AG71" s="142"/>
    </row>
    <row r="72" spans="2:33" ht="15.75" x14ac:dyDescent="0.25">
      <c r="B72" s="148" t="s">
        <v>529</v>
      </c>
      <c r="C72" s="154">
        <v>112</v>
      </c>
      <c r="D72" s="149">
        <v>13714286</v>
      </c>
      <c r="E72" s="149">
        <v>73980288</v>
      </c>
      <c r="F72" s="151">
        <v>9.0000000000000011E-2</v>
      </c>
      <c r="G72" s="149">
        <v>14948768</v>
      </c>
      <c r="H72" s="152">
        <v>7.0000000000000007E-2</v>
      </c>
      <c r="I72" s="153">
        <f t="shared" si="83"/>
        <v>15995181.76</v>
      </c>
      <c r="J72" s="152">
        <v>0.1</v>
      </c>
      <c r="K72" s="153">
        <f t="shared" si="84"/>
        <v>16443644.800000001</v>
      </c>
      <c r="L72" s="146">
        <v>7</v>
      </c>
      <c r="M72" s="139">
        <f t="shared" si="85"/>
        <v>104641376</v>
      </c>
      <c r="N72" s="147">
        <v>11</v>
      </c>
      <c r="O72" s="139">
        <f t="shared" si="86"/>
        <v>164436448</v>
      </c>
      <c r="P72" s="139">
        <f t="shared" si="87"/>
        <v>269077824</v>
      </c>
      <c r="Q72" s="139">
        <f t="shared" si="88"/>
        <v>96001262.385321096</v>
      </c>
      <c r="R72" s="139">
        <f t="shared" si="89"/>
        <v>101761338.12844037</v>
      </c>
      <c r="S72" s="139">
        <f t="shared" si="90"/>
        <v>2880037.8715596348</v>
      </c>
      <c r="T72" s="139">
        <f t="shared" si="91"/>
        <v>150859126.60550457</v>
      </c>
      <c r="U72" s="139">
        <f t="shared" si="92"/>
        <v>159910674.20183486</v>
      </c>
      <c r="V72" s="139">
        <f t="shared" si="93"/>
        <v>4525773.7981651425</v>
      </c>
      <c r="W72" s="139">
        <f t="shared" si="94"/>
        <v>7405811.6697247773</v>
      </c>
      <c r="Y72" s="142"/>
      <c r="AA72" s="142"/>
      <c r="AB72" s="143"/>
      <c r="AC72" s="143"/>
      <c r="AD72" s="143"/>
      <c r="AE72" s="143"/>
      <c r="AF72" s="143"/>
      <c r="AG72" s="142"/>
    </row>
    <row r="73" spans="2:33" ht="12.75" x14ac:dyDescent="0.2">
      <c r="B73" s="128" t="s">
        <v>624</v>
      </c>
      <c r="C73" s="129"/>
      <c r="D73" s="155"/>
      <c r="E73" s="188"/>
      <c r="F73" s="198"/>
      <c r="G73" s="199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Y73" s="142"/>
      <c r="AA73" s="142"/>
      <c r="AB73" s="143"/>
      <c r="AC73" s="143"/>
      <c r="AD73" s="143"/>
      <c r="AE73" s="143"/>
      <c r="AF73" s="143"/>
      <c r="AG73" s="142"/>
    </row>
    <row r="74" spans="2:33" ht="15.75" x14ac:dyDescent="0.25">
      <c r="B74" s="201" t="s">
        <v>515</v>
      </c>
      <c r="C74" s="202"/>
      <c r="D74" s="167">
        <v>5014778</v>
      </c>
      <c r="E74" s="167">
        <v>597015602</v>
      </c>
      <c r="F74" s="159">
        <v>0.1</v>
      </c>
      <c r="G74" s="167">
        <v>5516256</v>
      </c>
      <c r="H74" s="152">
        <v>7.0000000000000007E-2</v>
      </c>
      <c r="I74" s="153">
        <f t="shared" ref="I74:I90" si="95">+(G74*H74)+G74</f>
        <v>5902393.9199999999</v>
      </c>
      <c r="J74" s="152">
        <v>0.1</v>
      </c>
      <c r="K74" s="153">
        <f t="shared" ref="K74:K90" si="96">+(G74*J74)+G74</f>
        <v>6067881.5999999996</v>
      </c>
      <c r="L74" s="146">
        <v>76</v>
      </c>
      <c r="M74" s="139">
        <f t="shared" ref="M74:M90" si="97">+L74*G74</f>
        <v>419235456</v>
      </c>
      <c r="N74" s="147">
        <v>64</v>
      </c>
      <c r="O74" s="139">
        <f t="shared" ref="O74:O90" si="98">+N74*G74</f>
        <v>353040384</v>
      </c>
      <c r="P74" s="139">
        <f t="shared" ref="P74:P81" si="99">+M74+O74</f>
        <v>772275840</v>
      </c>
      <c r="Q74" s="139">
        <f t="shared" ref="Q74:Q90" si="100">M74/(1+F74)</f>
        <v>381123141.81818181</v>
      </c>
      <c r="R74" s="139">
        <f t="shared" si="89"/>
        <v>403990530.32727271</v>
      </c>
      <c r="S74" s="139">
        <f t="shared" ref="S74:S81" si="101">M74-R74</f>
        <v>15244925.672727287</v>
      </c>
      <c r="T74" s="139">
        <f t="shared" ref="T74:T90" si="102">O74/(1+F74)</f>
        <v>320945803.63636363</v>
      </c>
      <c r="U74" s="139">
        <f t="shared" si="92"/>
        <v>340202551.85454541</v>
      </c>
      <c r="V74" s="139">
        <f t="shared" ref="V74:V81" si="103">O74-U74</f>
        <v>12837832.145454586</v>
      </c>
      <c r="W74" s="139">
        <f t="shared" ref="W74:W81" si="104">S74+V74</f>
        <v>28082757.818181872</v>
      </c>
      <c r="Y74" s="142"/>
      <c r="AA74" s="142"/>
      <c r="AB74" s="143"/>
      <c r="AC74" s="143"/>
      <c r="AD74" s="143"/>
      <c r="AE74" s="143"/>
      <c r="AF74" s="143"/>
      <c r="AG74" s="142"/>
    </row>
    <row r="75" spans="2:33" ht="15.75" x14ac:dyDescent="0.25">
      <c r="B75" s="203" t="s">
        <v>516</v>
      </c>
      <c r="C75" s="204">
        <v>26</v>
      </c>
      <c r="D75" s="167">
        <v>8579310</v>
      </c>
      <c r="E75" s="167">
        <v>693430872</v>
      </c>
      <c r="F75" s="159">
        <v>9.0000000000000011E-2</v>
      </c>
      <c r="G75" s="167">
        <v>9351724</v>
      </c>
      <c r="H75" s="152">
        <v>7.0000000000000007E-2</v>
      </c>
      <c r="I75" s="153">
        <f t="shared" si="95"/>
        <v>10006344.68</v>
      </c>
      <c r="J75" s="152">
        <v>0.1</v>
      </c>
      <c r="K75" s="153">
        <f t="shared" si="96"/>
        <v>10286896.4</v>
      </c>
      <c r="L75" s="146">
        <v>42</v>
      </c>
      <c r="M75" s="139">
        <f t="shared" si="97"/>
        <v>392772408</v>
      </c>
      <c r="N75" s="147">
        <v>40</v>
      </c>
      <c r="O75" s="139">
        <f t="shared" si="98"/>
        <v>374068960</v>
      </c>
      <c r="P75" s="139">
        <f t="shared" si="99"/>
        <v>766841368</v>
      </c>
      <c r="Q75" s="139">
        <f t="shared" si="100"/>
        <v>360341658.71559632</v>
      </c>
      <c r="R75" s="139">
        <f t="shared" si="89"/>
        <v>381962158.23853207</v>
      </c>
      <c r="S75" s="139">
        <f t="shared" si="101"/>
        <v>10810249.761467934</v>
      </c>
      <c r="T75" s="139">
        <f t="shared" si="102"/>
        <v>343182532.11009175</v>
      </c>
      <c r="U75" s="139">
        <f t="shared" si="92"/>
        <v>363773484.03669727</v>
      </c>
      <c r="V75" s="139">
        <f t="shared" si="103"/>
        <v>10295475.963302732</v>
      </c>
      <c r="W75" s="139">
        <f t="shared" si="104"/>
        <v>21105725.724770665</v>
      </c>
      <c r="Y75" s="142"/>
      <c r="AA75" s="142"/>
      <c r="AB75" s="143"/>
      <c r="AC75" s="143"/>
      <c r="AD75" s="143"/>
      <c r="AE75" s="143"/>
      <c r="AF75" s="143"/>
      <c r="AG75" s="142"/>
    </row>
    <row r="76" spans="2:33" ht="15.75" x14ac:dyDescent="0.25">
      <c r="B76" s="201" t="s">
        <v>517</v>
      </c>
      <c r="C76" s="202">
        <v>22</v>
      </c>
      <c r="D76" s="167">
        <v>7219704</v>
      </c>
      <c r="E76" s="167">
        <v>594626441</v>
      </c>
      <c r="F76" s="159">
        <v>9.0000000000000011E-2</v>
      </c>
      <c r="G76" s="167">
        <v>7869951</v>
      </c>
      <c r="H76" s="152">
        <v>7.0000000000000007E-2</v>
      </c>
      <c r="I76" s="153">
        <f t="shared" si="95"/>
        <v>8420847.5700000003</v>
      </c>
      <c r="J76" s="152">
        <v>0.1</v>
      </c>
      <c r="K76" s="153">
        <f t="shared" si="96"/>
        <v>8656946.0999999996</v>
      </c>
      <c r="L76" s="146">
        <v>37</v>
      </c>
      <c r="M76" s="139">
        <f t="shared" si="97"/>
        <v>291188187</v>
      </c>
      <c r="N76" s="147">
        <v>38</v>
      </c>
      <c r="O76" s="139">
        <f t="shared" si="98"/>
        <v>299058138</v>
      </c>
      <c r="P76" s="139">
        <f t="shared" si="99"/>
        <v>590246325</v>
      </c>
      <c r="Q76" s="139">
        <f t="shared" si="100"/>
        <v>267145125.68807337</v>
      </c>
      <c r="R76" s="139">
        <f t="shared" si="89"/>
        <v>283173833.22935778</v>
      </c>
      <c r="S76" s="139">
        <f t="shared" si="101"/>
        <v>8014353.770642221</v>
      </c>
      <c r="T76" s="139">
        <f t="shared" si="102"/>
        <v>274365264.22018349</v>
      </c>
      <c r="U76" s="139">
        <f t="shared" si="92"/>
        <v>290827180.07339448</v>
      </c>
      <c r="V76" s="139">
        <f t="shared" si="103"/>
        <v>8230957.9266055226</v>
      </c>
      <c r="W76" s="139">
        <f t="shared" si="104"/>
        <v>16245311.697247744</v>
      </c>
      <c r="Y76" s="142"/>
      <c r="AA76" s="142"/>
      <c r="AB76" s="143"/>
      <c r="AC76" s="143"/>
      <c r="AD76" s="143"/>
      <c r="AE76" s="143"/>
      <c r="AF76" s="143"/>
      <c r="AG76" s="142"/>
    </row>
    <row r="77" spans="2:33" ht="15.75" x14ac:dyDescent="0.25">
      <c r="B77" s="203" t="s">
        <v>518</v>
      </c>
      <c r="C77" s="204">
        <v>26</v>
      </c>
      <c r="D77" s="167">
        <v>7677833</v>
      </c>
      <c r="E77" s="167">
        <v>966115871</v>
      </c>
      <c r="F77" s="159">
        <v>9.0000000000000011E-2</v>
      </c>
      <c r="G77" s="167">
        <v>8368473</v>
      </c>
      <c r="H77" s="152">
        <v>7.0000000000000007E-2</v>
      </c>
      <c r="I77" s="153">
        <f t="shared" si="95"/>
        <v>8954266.1099999994</v>
      </c>
      <c r="J77" s="152">
        <v>0.1</v>
      </c>
      <c r="K77" s="153">
        <f t="shared" si="96"/>
        <v>9205320.3000000007</v>
      </c>
      <c r="L77" s="146">
        <v>61</v>
      </c>
      <c r="M77" s="139">
        <f t="shared" si="97"/>
        <v>510476853</v>
      </c>
      <c r="N77" s="147">
        <v>59</v>
      </c>
      <c r="O77" s="139">
        <f t="shared" si="98"/>
        <v>493739907</v>
      </c>
      <c r="P77" s="139">
        <f t="shared" si="99"/>
        <v>1004216760</v>
      </c>
      <c r="Q77" s="139">
        <f t="shared" si="100"/>
        <v>468327388.07339448</v>
      </c>
      <c r="R77" s="139">
        <f t="shared" si="89"/>
        <v>496427031.35779816</v>
      </c>
      <c r="S77" s="139">
        <f t="shared" si="101"/>
        <v>14049821.642201841</v>
      </c>
      <c r="T77" s="139">
        <f t="shared" si="102"/>
        <v>452972391.74311924</v>
      </c>
      <c r="U77" s="139">
        <f t="shared" si="92"/>
        <v>480150735.24770641</v>
      </c>
      <c r="V77" s="139">
        <f t="shared" si="103"/>
        <v>13589171.752293587</v>
      </c>
      <c r="W77" s="139">
        <f t="shared" si="104"/>
        <v>27638993.394495428</v>
      </c>
      <c r="Y77" s="142"/>
      <c r="AA77" s="142"/>
      <c r="AB77" s="143"/>
      <c r="AC77" s="143"/>
      <c r="AD77" s="143"/>
      <c r="AE77" s="143"/>
      <c r="AF77" s="143"/>
      <c r="AG77" s="142"/>
    </row>
    <row r="78" spans="2:33" ht="15.75" x14ac:dyDescent="0.25">
      <c r="B78" s="201" t="s">
        <v>519</v>
      </c>
      <c r="C78" s="202">
        <v>26</v>
      </c>
      <c r="D78" s="167">
        <v>6598030</v>
      </c>
      <c r="E78" s="167">
        <v>59976095</v>
      </c>
      <c r="F78" s="159">
        <v>0.15</v>
      </c>
      <c r="G78" s="167">
        <v>7588177</v>
      </c>
      <c r="H78" s="152">
        <v>7.0000000000000007E-2</v>
      </c>
      <c r="I78" s="153">
        <f t="shared" si="95"/>
        <v>8119349.3899999997</v>
      </c>
      <c r="J78" s="152">
        <v>0.1</v>
      </c>
      <c r="K78" s="153">
        <f t="shared" si="96"/>
        <v>8346994.7000000002</v>
      </c>
      <c r="L78" s="146">
        <v>15</v>
      </c>
      <c r="M78" s="139">
        <f t="shared" si="97"/>
        <v>113822655</v>
      </c>
      <c r="N78" s="147">
        <v>29</v>
      </c>
      <c r="O78" s="139">
        <f t="shared" si="98"/>
        <v>220057133</v>
      </c>
      <c r="P78" s="139">
        <f t="shared" si="99"/>
        <v>333879788</v>
      </c>
      <c r="Q78" s="139">
        <f t="shared" si="100"/>
        <v>98976221.739130437</v>
      </c>
      <c r="R78" s="139">
        <f t="shared" si="89"/>
        <v>104914795.04347827</v>
      </c>
      <c r="S78" s="139">
        <f t="shared" si="101"/>
        <v>8907859.9565217346</v>
      </c>
      <c r="T78" s="139">
        <f t="shared" si="102"/>
        <v>191354028.69565219</v>
      </c>
      <c r="U78" s="139">
        <f t="shared" si="92"/>
        <v>202835270.41739133</v>
      </c>
      <c r="V78" s="139">
        <f t="shared" si="103"/>
        <v>17221862.58260867</v>
      </c>
      <c r="W78" s="139">
        <f t="shared" si="104"/>
        <v>26129722.539130405</v>
      </c>
      <c r="Y78" s="142"/>
      <c r="AA78" s="142"/>
      <c r="AB78" s="143"/>
      <c r="AC78" s="143"/>
      <c r="AD78" s="143"/>
      <c r="AE78" s="143"/>
      <c r="AF78" s="143"/>
      <c r="AG78" s="142"/>
    </row>
    <row r="79" spans="2:33" ht="15.75" x14ac:dyDescent="0.25">
      <c r="B79" s="205" t="s">
        <v>520</v>
      </c>
      <c r="C79" s="206">
        <v>33</v>
      </c>
      <c r="D79" s="167">
        <v>7903448</v>
      </c>
      <c r="E79" s="167">
        <v>371335671</v>
      </c>
      <c r="F79" s="159">
        <v>9.0000000000000011E-2</v>
      </c>
      <c r="G79" s="167">
        <v>8614778</v>
      </c>
      <c r="H79" s="152">
        <v>7.0000000000000007E-2</v>
      </c>
      <c r="I79" s="153">
        <f t="shared" si="95"/>
        <v>9217812.4600000009</v>
      </c>
      <c r="J79" s="152">
        <v>0.1</v>
      </c>
      <c r="K79" s="153">
        <f t="shared" si="96"/>
        <v>9476255.8000000007</v>
      </c>
      <c r="L79" s="146">
        <v>0</v>
      </c>
      <c r="M79" s="139">
        <f t="shared" si="97"/>
        <v>0</v>
      </c>
      <c r="N79" s="147">
        <v>15</v>
      </c>
      <c r="O79" s="139">
        <f t="shared" si="98"/>
        <v>129221670</v>
      </c>
      <c r="P79" s="139">
        <f t="shared" si="99"/>
        <v>129221670</v>
      </c>
      <c r="Q79" s="139">
        <f t="shared" si="100"/>
        <v>0</v>
      </c>
      <c r="R79" s="139">
        <f t="shared" si="89"/>
        <v>0</v>
      </c>
      <c r="S79" s="139">
        <f t="shared" si="101"/>
        <v>0</v>
      </c>
      <c r="T79" s="139">
        <f t="shared" si="102"/>
        <v>118551990.82568806</v>
      </c>
      <c r="U79" s="139">
        <f t="shared" si="92"/>
        <v>125665110.27522935</v>
      </c>
      <c r="V79" s="139">
        <f t="shared" si="103"/>
        <v>3556559.7247706503</v>
      </c>
      <c r="W79" s="139">
        <f t="shared" si="104"/>
        <v>3556559.7247706503</v>
      </c>
      <c r="Y79" s="142"/>
      <c r="AA79" s="142"/>
      <c r="AB79" s="143"/>
      <c r="AC79" s="143"/>
      <c r="AD79" s="143"/>
      <c r="AE79" s="143"/>
      <c r="AF79" s="143"/>
      <c r="AG79" s="142"/>
    </row>
    <row r="80" spans="2:33" ht="15.75" x14ac:dyDescent="0.25">
      <c r="B80" s="203" t="s">
        <v>521</v>
      </c>
      <c r="C80" s="204">
        <v>48</v>
      </c>
      <c r="D80" s="167">
        <v>12006897</v>
      </c>
      <c r="E80" s="167">
        <v>1814471518</v>
      </c>
      <c r="F80" s="159">
        <v>9.0000000000000011E-2</v>
      </c>
      <c r="G80" s="167">
        <v>13087685</v>
      </c>
      <c r="H80" s="152">
        <v>7.0000000000000007E-2</v>
      </c>
      <c r="I80" s="153">
        <f t="shared" si="95"/>
        <v>14003822.949999999</v>
      </c>
      <c r="J80" s="152">
        <v>0.1</v>
      </c>
      <c r="K80" s="153">
        <f t="shared" si="96"/>
        <v>14396453.5</v>
      </c>
      <c r="L80" s="146">
        <v>89</v>
      </c>
      <c r="M80" s="139">
        <f t="shared" si="97"/>
        <v>1164803965</v>
      </c>
      <c r="N80" s="147">
        <v>87</v>
      </c>
      <c r="O80" s="139">
        <f t="shared" si="98"/>
        <v>1138628595</v>
      </c>
      <c r="P80" s="139">
        <f t="shared" si="99"/>
        <v>2303432560</v>
      </c>
      <c r="Q80" s="139">
        <f t="shared" si="100"/>
        <v>1068627490.825688</v>
      </c>
      <c r="R80" s="139">
        <f t="shared" si="89"/>
        <v>1132745140.2752292</v>
      </c>
      <c r="S80" s="139">
        <f t="shared" si="101"/>
        <v>32058824.724770784</v>
      </c>
      <c r="T80" s="139">
        <f t="shared" si="102"/>
        <v>1044613389.9082568</v>
      </c>
      <c r="U80" s="139">
        <f t="shared" si="92"/>
        <v>1107290193.3027523</v>
      </c>
      <c r="V80" s="139">
        <f t="shared" si="103"/>
        <v>31338401.697247744</v>
      </c>
      <c r="W80" s="139">
        <f t="shared" si="104"/>
        <v>63397226.422018528</v>
      </c>
      <c r="Y80" s="142"/>
      <c r="AA80" s="142"/>
      <c r="AB80" s="143"/>
      <c r="AC80" s="143"/>
      <c r="AD80" s="143"/>
      <c r="AE80" s="143"/>
      <c r="AF80" s="143"/>
      <c r="AG80" s="142"/>
    </row>
    <row r="81" spans="2:33" ht="15.75" x14ac:dyDescent="0.25">
      <c r="B81" s="203" t="s">
        <v>722</v>
      </c>
      <c r="C81" s="204">
        <v>50</v>
      </c>
      <c r="D81" s="167">
        <v>8704000</v>
      </c>
      <c r="E81" s="167">
        <v>303707847</v>
      </c>
      <c r="F81" s="159">
        <v>0.15</v>
      </c>
      <c r="G81" s="167">
        <v>10009852</v>
      </c>
      <c r="H81" s="152">
        <v>7.0000000000000007E-2</v>
      </c>
      <c r="I81" s="153">
        <f t="shared" si="95"/>
        <v>10710541.640000001</v>
      </c>
      <c r="J81" s="152">
        <v>0.1</v>
      </c>
      <c r="K81" s="153">
        <f t="shared" si="96"/>
        <v>11010837.199999999</v>
      </c>
      <c r="L81" s="146">
        <v>0</v>
      </c>
      <c r="M81" s="139">
        <f t="shared" si="97"/>
        <v>0</v>
      </c>
      <c r="N81" s="147">
        <v>0</v>
      </c>
      <c r="O81" s="139">
        <f t="shared" si="98"/>
        <v>0</v>
      </c>
      <c r="P81" s="139">
        <f t="shared" si="99"/>
        <v>0</v>
      </c>
      <c r="Q81" s="139">
        <f t="shared" si="100"/>
        <v>0</v>
      </c>
      <c r="R81" s="139">
        <f t="shared" si="89"/>
        <v>0</v>
      </c>
      <c r="S81" s="139">
        <f t="shared" si="101"/>
        <v>0</v>
      </c>
      <c r="T81" s="139">
        <f t="shared" si="102"/>
        <v>0</v>
      </c>
      <c r="U81" s="139">
        <f t="shared" si="92"/>
        <v>0</v>
      </c>
      <c r="V81" s="139">
        <f t="shared" si="103"/>
        <v>0</v>
      </c>
      <c r="W81" s="139">
        <f t="shared" si="104"/>
        <v>0</v>
      </c>
      <c r="Y81" s="142"/>
      <c r="AA81" s="142"/>
      <c r="AB81" s="143"/>
      <c r="AC81" s="143"/>
      <c r="AD81" s="143"/>
      <c r="AE81" s="143"/>
      <c r="AF81" s="143"/>
      <c r="AG81" s="142"/>
    </row>
    <row r="82" spans="2:33" ht="15.75" x14ac:dyDescent="0.25">
      <c r="B82" s="201" t="s">
        <v>723</v>
      </c>
      <c r="C82" s="260">
        <v>50</v>
      </c>
      <c r="D82" s="167">
        <v>9815000</v>
      </c>
      <c r="E82" s="252">
        <v>669782076</v>
      </c>
      <c r="F82" s="159">
        <v>0.15</v>
      </c>
      <c r="G82" s="167">
        <v>11287685</v>
      </c>
      <c r="H82" s="192">
        <v>7.0000000000000007E-2</v>
      </c>
      <c r="I82" s="193">
        <f t="shared" si="95"/>
        <v>12077822.949999999</v>
      </c>
      <c r="J82" s="192">
        <v>0.1</v>
      </c>
      <c r="K82" s="193">
        <f t="shared" si="96"/>
        <v>12416453.5</v>
      </c>
      <c r="L82" s="146">
        <v>17</v>
      </c>
      <c r="M82" s="139">
        <f t="shared" si="97"/>
        <v>191890645</v>
      </c>
      <c r="N82" s="147">
        <v>33</v>
      </c>
      <c r="O82" s="139">
        <f t="shared" si="98"/>
        <v>372493605</v>
      </c>
      <c r="P82" s="139">
        <f t="shared" ref="P82:P84" si="105">+M82+O82</f>
        <v>564384250</v>
      </c>
      <c r="Q82" s="139">
        <f t="shared" si="100"/>
        <v>166861430.43478262</v>
      </c>
      <c r="R82" s="139">
        <f t="shared" si="89"/>
        <v>176873116.26086959</v>
      </c>
      <c r="S82" s="139">
        <f t="shared" ref="S82:S84" si="106">M82-R82</f>
        <v>15017528.739130408</v>
      </c>
      <c r="T82" s="139">
        <f t="shared" si="102"/>
        <v>323907482.60869569</v>
      </c>
      <c r="U82" s="139">
        <f t="shared" si="92"/>
        <v>343341931.56521744</v>
      </c>
      <c r="V82" s="139">
        <f t="shared" ref="V82:V84" si="107">O82-U82</f>
        <v>29151673.434782565</v>
      </c>
      <c r="W82" s="139">
        <f t="shared" ref="W82:W84" si="108">S82+V82</f>
        <v>44169202.173912972</v>
      </c>
      <c r="Y82" s="142"/>
      <c r="AA82" s="142"/>
      <c r="AB82" s="143"/>
      <c r="AC82" s="143"/>
      <c r="AD82" s="143"/>
      <c r="AE82" s="143"/>
      <c r="AF82" s="143"/>
      <c r="AG82" s="142"/>
    </row>
    <row r="83" spans="2:33" ht="15.75" x14ac:dyDescent="0.25">
      <c r="B83" s="203" t="s">
        <v>724</v>
      </c>
      <c r="C83" s="260"/>
      <c r="D83" s="167">
        <v>9815000</v>
      </c>
      <c r="E83" s="253"/>
      <c r="F83" s="159">
        <v>0</v>
      </c>
      <c r="G83" s="167">
        <v>9814778</v>
      </c>
      <c r="H83" s="192">
        <v>7.0000000000000007E-2</v>
      </c>
      <c r="I83" s="193">
        <f t="shared" si="95"/>
        <v>10501812.460000001</v>
      </c>
      <c r="J83" s="192">
        <v>0.1</v>
      </c>
      <c r="K83" s="193">
        <f t="shared" si="96"/>
        <v>10796255.800000001</v>
      </c>
      <c r="L83" s="146">
        <v>2</v>
      </c>
      <c r="M83" s="139">
        <f t="shared" si="97"/>
        <v>19629556</v>
      </c>
      <c r="N83" s="147">
        <v>3</v>
      </c>
      <c r="O83" s="139">
        <f t="shared" si="98"/>
        <v>29444334</v>
      </c>
      <c r="P83" s="139">
        <f t="shared" si="105"/>
        <v>49073890</v>
      </c>
      <c r="Q83" s="139">
        <f t="shared" si="100"/>
        <v>19629556</v>
      </c>
      <c r="R83" s="139">
        <f t="shared" si="89"/>
        <v>20807329.359999999</v>
      </c>
      <c r="S83" s="139">
        <f t="shared" si="106"/>
        <v>-1177773.3599999994</v>
      </c>
      <c r="T83" s="139">
        <f t="shared" si="102"/>
        <v>29444334</v>
      </c>
      <c r="U83" s="139">
        <f t="shared" si="92"/>
        <v>31210994.039999999</v>
      </c>
      <c r="V83" s="139">
        <f t="shared" si="107"/>
        <v>-1766660.0399999991</v>
      </c>
      <c r="W83" s="139">
        <f t="shared" si="108"/>
        <v>-2944433.3999999985</v>
      </c>
      <c r="Y83" s="142"/>
      <c r="AA83" s="142"/>
      <c r="AB83" s="143"/>
      <c r="AC83" s="143"/>
      <c r="AD83" s="143"/>
      <c r="AE83" s="143"/>
      <c r="AF83" s="143"/>
      <c r="AG83" s="142"/>
    </row>
    <row r="84" spans="2:33" ht="15.75" x14ac:dyDescent="0.25">
      <c r="B84" s="207" t="s">
        <v>725</v>
      </c>
      <c r="C84" s="261"/>
      <c r="D84" s="167">
        <v>9990000</v>
      </c>
      <c r="E84" s="254"/>
      <c r="F84" s="159">
        <v>0</v>
      </c>
      <c r="G84" s="167">
        <v>9990148</v>
      </c>
      <c r="H84" s="192">
        <v>7.0000000000000007E-2</v>
      </c>
      <c r="I84" s="193">
        <f t="shared" si="95"/>
        <v>10689458.359999999</v>
      </c>
      <c r="J84" s="192">
        <v>0.1</v>
      </c>
      <c r="K84" s="193">
        <f t="shared" si="96"/>
        <v>10989162.800000001</v>
      </c>
      <c r="L84" s="146">
        <v>4</v>
      </c>
      <c r="M84" s="139">
        <f t="shared" si="97"/>
        <v>39960592</v>
      </c>
      <c r="N84" s="147">
        <v>7</v>
      </c>
      <c r="O84" s="139">
        <f t="shared" si="98"/>
        <v>69931036</v>
      </c>
      <c r="P84" s="139">
        <f t="shared" si="105"/>
        <v>109891628</v>
      </c>
      <c r="Q84" s="139">
        <f t="shared" si="100"/>
        <v>39960592</v>
      </c>
      <c r="R84" s="139">
        <f t="shared" si="89"/>
        <v>42358227.520000003</v>
      </c>
      <c r="S84" s="139">
        <f t="shared" si="106"/>
        <v>-2397635.5200000033</v>
      </c>
      <c r="T84" s="139">
        <f t="shared" si="102"/>
        <v>69931036</v>
      </c>
      <c r="U84" s="139">
        <f t="shared" si="92"/>
        <v>74126898.159999996</v>
      </c>
      <c r="V84" s="139">
        <f t="shared" si="107"/>
        <v>-4195862.1599999964</v>
      </c>
      <c r="W84" s="139">
        <f t="shared" si="108"/>
        <v>-6593497.6799999997</v>
      </c>
      <c r="Y84" s="142"/>
      <c r="AA84" s="142"/>
      <c r="AB84" s="143"/>
      <c r="AC84" s="143"/>
      <c r="AD84" s="143"/>
      <c r="AE84" s="143"/>
      <c r="AF84" s="143"/>
      <c r="AG84" s="142"/>
    </row>
    <row r="85" spans="2:33" ht="15.75" x14ac:dyDescent="0.25">
      <c r="B85" s="201" t="s">
        <v>522</v>
      </c>
      <c r="C85" s="202">
        <v>48</v>
      </c>
      <c r="D85" s="167">
        <v>6390148</v>
      </c>
      <c r="E85" s="167">
        <v>0</v>
      </c>
      <c r="F85" s="159">
        <v>9.0000000000000011E-2</v>
      </c>
      <c r="G85" s="167">
        <v>6965517</v>
      </c>
      <c r="H85" s="152">
        <v>7.0000000000000007E-2</v>
      </c>
      <c r="I85" s="153">
        <f t="shared" si="95"/>
        <v>7453103.1900000004</v>
      </c>
      <c r="J85" s="152">
        <v>0.1</v>
      </c>
      <c r="K85" s="153">
        <f t="shared" si="96"/>
        <v>7662068.7000000002</v>
      </c>
      <c r="L85" s="146">
        <v>0</v>
      </c>
      <c r="M85" s="139">
        <f t="shared" si="97"/>
        <v>0</v>
      </c>
      <c r="N85" s="147">
        <v>0</v>
      </c>
      <c r="O85" s="139">
        <f t="shared" si="98"/>
        <v>0</v>
      </c>
      <c r="P85" s="139">
        <f t="shared" ref="P85:P90" si="109">+M85+O85</f>
        <v>0</v>
      </c>
      <c r="Q85" s="139">
        <f t="shared" si="100"/>
        <v>0</v>
      </c>
      <c r="R85" s="139">
        <f t="shared" ref="R85:R102" si="110">($Q85*$R$10)+$Q85</f>
        <v>0</v>
      </c>
      <c r="S85" s="139">
        <f t="shared" ref="S85:S90" si="111">M85-R85</f>
        <v>0</v>
      </c>
      <c r="T85" s="139">
        <f t="shared" si="102"/>
        <v>0</v>
      </c>
      <c r="U85" s="139">
        <f t="shared" ref="U85:U102" si="112">($T85*$U$10)+$T85</f>
        <v>0</v>
      </c>
      <c r="V85" s="139">
        <f t="shared" ref="V85:V90" si="113">O85-U85</f>
        <v>0</v>
      </c>
      <c r="W85" s="139">
        <f t="shared" ref="W85:W90" si="114">S85+V85</f>
        <v>0</v>
      </c>
      <c r="Y85" s="142"/>
      <c r="AA85" s="142"/>
      <c r="AB85" s="143"/>
      <c r="AC85" s="143"/>
      <c r="AD85" s="143"/>
      <c r="AE85" s="143"/>
      <c r="AF85" s="143"/>
      <c r="AG85" s="142"/>
    </row>
    <row r="86" spans="2:33" ht="15.75" x14ac:dyDescent="0.25">
      <c r="B86" s="201" t="s">
        <v>726</v>
      </c>
      <c r="C86" s="202">
        <v>52</v>
      </c>
      <c r="D86" s="167">
        <v>8579310</v>
      </c>
      <c r="E86" s="167">
        <v>354436439</v>
      </c>
      <c r="F86" s="159">
        <v>0.09</v>
      </c>
      <c r="G86" s="167">
        <v>9351724</v>
      </c>
      <c r="H86" s="152">
        <v>7.0000000000000007E-2</v>
      </c>
      <c r="I86" s="153">
        <f t="shared" si="95"/>
        <v>10006344.68</v>
      </c>
      <c r="J86" s="152">
        <v>0.1</v>
      </c>
      <c r="K86" s="153">
        <f t="shared" si="96"/>
        <v>10286896.4</v>
      </c>
      <c r="L86" s="146">
        <v>35</v>
      </c>
      <c r="M86" s="139">
        <f t="shared" si="97"/>
        <v>327310340</v>
      </c>
      <c r="N86" s="147">
        <v>34</v>
      </c>
      <c r="O86" s="139">
        <f t="shared" si="98"/>
        <v>317958616</v>
      </c>
      <c r="P86" s="139">
        <f t="shared" si="109"/>
        <v>645268956</v>
      </c>
      <c r="Q86" s="139">
        <f t="shared" si="100"/>
        <v>300284715.59633023</v>
      </c>
      <c r="R86" s="139">
        <f t="shared" si="110"/>
        <v>318301798.53211004</v>
      </c>
      <c r="S86" s="139">
        <f t="shared" si="111"/>
        <v>9008541.4678899646</v>
      </c>
      <c r="T86" s="139">
        <f t="shared" si="102"/>
        <v>291705152.29357797</v>
      </c>
      <c r="U86" s="139">
        <f t="shared" si="112"/>
        <v>309207461.43119264</v>
      </c>
      <c r="V86" s="139">
        <f t="shared" si="113"/>
        <v>8751154.5688073635</v>
      </c>
      <c r="W86" s="139">
        <f t="shared" si="114"/>
        <v>17759696.036697328</v>
      </c>
      <c r="Y86" s="142"/>
      <c r="AA86" s="142"/>
      <c r="AB86" s="143"/>
      <c r="AC86" s="143"/>
      <c r="AD86" s="143"/>
      <c r="AE86" s="143"/>
      <c r="AF86" s="143"/>
      <c r="AG86" s="142"/>
    </row>
    <row r="87" spans="2:33" ht="15.75" x14ac:dyDescent="0.25">
      <c r="B87" s="205" t="s">
        <v>727</v>
      </c>
      <c r="C87" s="206">
        <v>50</v>
      </c>
      <c r="D87" s="167">
        <v>11604926</v>
      </c>
      <c r="E87" s="167">
        <v>1473486416</v>
      </c>
      <c r="F87" s="159">
        <v>9.0000000000000011E-2</v>
      </c>
      <c r="G87" s="167">
        <v>12649261</v>
      </c>
      <c r="H87" s="152">
        <v>7.0000000000000007E-2</v>
      </c>
      <c r="I87" s="153">
        <f t="shared" si="95"/>
        <v>13534709.27</v>
      </c>
      <c r="J87" s="152">
        <v>0.1</v>
      </c>
      <c r="K87" s="153">
        <f t="shared" si="96"/>
        <v>13914187.1</v>
      </c>
      <c r="L87" s="146">
        <v>46</v>
      </c>
      <c r="M87" s="139">
        <f t="shared" si="97"/>
        <v>581866006</v>
      </c>
      <c r="N87" s="147">
        <v>44</v>
      </c>
      <c r="O87" s="139">
        <f t="shared" si="98"/>
        <v>556567484</v>
      </c>
      <c r="P87" s="139">
        <f t="shared" si="109"/>
        <v>1138433490</v>
      </c>
      <c r="Q87" s="139">
        <f t="shared" si="100"/>
        <v>533822023.85321099</v>
      </c>
      <c r="R87" s="139">
        <f t="shared" si="110"/>
        <v>565851345.28440368</v>
      </c>
      <c r="S87" s="139">
        <f t="shared" si="111"/>
        <v>16014660.715596318</v>
      </c>
      <c r="T87" s="139">
        <f t="shared" si="102"/>
        <v>510612370.64220178</v>
      </c>
      <c r="U87" s="139">
        <f t="shared" si="112"/>
        <v>541249112.88073385</v>
      </c>
      <c r="V87" s="139">
        <f t="shared" si="113"/>
        <v>15318371.119266152</v>
      </c>
      <c r="W87" s="139">
        <f t="shared" si="114"/>
        <v>31333031.834862471</v>
      </c>
      <c r="Y87" s="142"/>
      <c r="AA87" s="142"/>
      <c r="AB87" s="143"/>
      <c r="AC87" s="143"/>
      <c r="AD87" s="143"/>
      <c r="AE87" s="143"/>
      <c r="AF87" s="143"/>
      <c r="AG87" s="142"/>
    </row>
    <row r="88" spans="2:33" ht="15.75" x14ac:dyDescent="0.25">
      <c r="B88" s="203" t="s">
        <v>728</v>
      </c>
      <c r="C88" s="204">
        <v>50</v>
      </c>
      <c r="D88" s="167">
        <v>14800000</v>
      </c>
      <c r="E88" s="167">
        <v>1285104792</v>
      </c>
      <c r="F88" s="159">
        <v>0.03</v>
      </c>
      <c r="G88" s="167">
        <v>15244000</v>
      </c>
      <c r="H88" s="192">
        <v>7.0000000000000007E-2</v>
      </c>
      <c r="I88" s="193">
        <f t="shared" si="95"/>
        <v>16311080</v>
      </c>
      <c r="J88" s="192">
        <v>0.1</v>
      </c>
      <c r="K88" s="193">
        <f t="shared" si="96"/>
        <v>16768400</v>
      </c>
      <c r="L88" s="146">
        <v>12</v>
      </c>
      <c r="M88" s="139">
        <f t="shared" si="97"/>
        <v>182928000</v>
      </c>
      <c r="N88" s="147">
        <v>24</v>
      </c>
      <c r="O88" s="139">
        <f t="shared" si="98"/>
        <v>365856000</v>
      </c>
      <c r="P88" s="139">
        <f t="shared" si="109"/>
        <v>548784000</v>
      </c>
      <c r="Q88" s="139">
        <f t="shared" si="100"/>
        <v>177600000</v>
      </c>
      <c r="R88" s="139">
        <f t="shared" si="110"/>
        <v>188256000</v>
      </c>
      <c r="S88" s="139">
        <f t="shared" si="111"/>
        <v>-5328000</v>
      </c>
      <c r="T88" s="139">
        <f t="shared" si="102"/>
        <v>355200000</v>
      </c>
      <c r="U88" s="139">
        <f t="shared" si="112"/>
        <v>376512000</v>
      </c>
      <c r="V88" s="139">
        <f t="shared" si="113"/>
        <v>-10656000</v>
      </c>
      <c r="W88" s="139">
        <f t="shared" si="114"/>
        <v>-15984000</v>
      </c>
      <c r="Y88" s="142"/>
      <c r="AA88" s="142"/>
      <c r="AB88" s="143"/>
      <c r="AC88" s="143"/>
      <c r="AD88" s="143"/>
      <c r="AE88" s="143"/>
      <c r="AF88" s="143"/>
      <c r="AG88" s="142"/>
    </row>
    <row r="89" spans="2:33" ht="15.75" x14ac:dyDescent="0.25">
      <c r="B89" s="201" t="s">
        <v>716</v>
      </c>
      <c r="C89" s="202">
        <v>52</v>
      </c>
      <c r="D89" s="167">
        <v>12087882</v>
      </c>
      <c r="E89" s="167">
        <v>97390255</v>
      </c>
      <c r="F89" s="159">
        <v>0</v>
      </c>
      <c r="G89" s="167">
        <v>12087882</v>
      </c>
      <c r="H89" s="192">
        <v>7.0000000000000007E-2</v>
      </c>
      <c r="I89" s="193">
        <f t="shared" si="95"/>
        <v>12934033.74</v>
      </c>
      <c r="J89" s="192">
        <v>0.1</v>
      </c>
      <c r="K89" s="193">
        <f t="shared" si="96"/>
        <v>13296670.199999999</v>
      </c>
      <c r="L89" s="146">
        <v>14</v>
      </c>
      <c r="M89" s="139">
        <f t="shared" si="97"/>
        <v>169230348</v>
      </c>
      <c r="N89" s="147">
        <v>14</v>
      </c>
      <c r="O89" s="139">
        <f t="shared" si="98"/>
        <v>169230348</v>
      </c>
      <c r="P89" s="139">
        <f t="shared" si="109"/>
        <v>338460696</v>
      </c>
      <c r="Q89" s="139">
        <f t="shared" si="100"/>
        <v>169230348</v>
      </c>
      <c r="R89" s="139">
        <f t="shared" si="110"/>
        <v>179384168.88</v>
      </c>
      <c r="S89" s="139">
        <f t="shared" si="111"/>
        <v>-10153820.879999995</v>
      </c>
      <c r="T89" s="139">
        <f t="shared" si="102"/>
        <v>169230348</v>
      </c>
      <c r="U89" s="139">
        <f t="shared" si="112"/>
        <v>179384168.88</v>
      </c>
      <c r="V89" s="139">
        <f t="shared" si="113"/>
        <v>-10153820.879999995</v>
      </c>
      <c r="W89" s="139">
        <f t="shared" si="114"/>
        <v>-20307641.75999999</v>
      </c>
      <c r="Y89" s="142"/>
      <c r="AA89" s="142"/>
      <c r="AB89" s="143"/>
      <c r="AC89" s="143"/>
      <c r="AD89" s="143"/>
      <c r="AE89" s="143"/>
      <c r="AF89" s="143"/>
      <c r="AG89" s="142"/>
    </row>
    <row r="90" spans="2:33" ht="15.75" x14ac:dyDescent="0.25">
      <c r="B90" s="203" t="s">
        <v>717</v>
      </c>
      <c r="C90" s="204">
        <v>112</v>
      </c>
      <c r="D90" s="167"/>
      <c r="E90" s="167"/>
      <c r="F90" s="159"/>
      <c r="G90" s="167">
        <v>12087685</v>
      </c>
      <c r="H90" s="152">
        <v>7.0000000000000007E-2</v>
      </c>
      <c r="I90" s="153">
        <f t="shared" si="95"/>
        <v>12933822.949999999</v>
      </c>
      <c r="J90" s="152">
        <v>0.1</v>
      </c>
      <c r="K90" s="153">
        <f t="shared" si="96"/>
        <v>13296453.5</v>
      </c>
      <c r="L90" s="146">
        <v>5</v>
      </c>
      <c r="M90" s="139">
        <f t="shared" si="97"/>
        <v>60438425</v>
      </c>
      <c r="N90" s="147">
        <v>5</v>
      </c>
      <c r="O90" s="139">
        <f t="shared" si="98"/>
        <v>60438425</v>
      </c>
      <c r="P90" s="139">
        <f t="shared" si="109"/>
        <v>120876850</v>
      </c>
      <c r="Q90" s="139">
        <f t="shared" si="100"/>
        <v>60438425</v>
      </c>
      <c r="R90" s="139">
        <f t="shared" si="110"/>
        <v>64064730.5</v>
      </c>
      <c r="S90" s="139">
        <f t="shared" si="111"/>
        <v>-3626305.5</v>
      </c>
      <c r="T90" s="139">
        <f t="shared" si="102"/>
        <v>60438425</v>
      </c>
      <c r="U90" s="139">
        <f t="shared" si="112"/>
        <v>64064730.5</v>
      </c>
      <c r="V90" s="139">
        <f t="shared" si="113"/>
        <v>-3626305.5</v>
      </c>
      <c r="W90" s="139">
        <f t="shared" si="114"/>
        <v>-7252611</v>
      </c>
      <c r="Y90" s="142"/>
      <c r="AA90" s="142"/>
      <c r="AB90" s="143"/>
      <c r="AC90" s="143"/>
      <c r="AD90" s="143"/>
      <c r="AE90" s="143"/>
      <c r="AG90" s="142"/>
    </row>
    <row r="91" spans="2:33" ht="12.75" x14ac:dyDescent="0.2">
      <c r="B91" s="128" t="s">
        <v>513</v>
      </c>
      <c r="C91" s="129"/>
      <c r="D91" s="155"/>
      <c r="E91" s="208"/>
      <c r="F91" s="198"/>
      <c r="G91" s="199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Y91" s="142"/>
      <c r="AA91" s="142"/>
      <c r="AB91" s="143"/>
      <c r="AC91" s="143"/>
      <c r="AD91" s="143"/>
      <c r="AE91" s="143"/>
      <c r="AG91" s="142"/>
    </row>
    <row r="92" spans="2:33" ht="15.75" x14ac:dyDescent="0.25">
      <c r="B92" s="201" t="s">
        <v>530</v>
      </c>
      <c r="C92" s="202">
        <v>20</v>
      </c>
      <c r="D92" s="167">
        <v>4662069</v>
      </c>
      <c r="E92" s="167">
        <v>810021993</v>
      </c>
      <c r="F92" s="159">
        <v>9.0000000000000011E-2</v>
      </c>
      <c r="G92" s="167">
        <v>5081773</v>
      </c>
      <c r="H92" s="152">
        <v>7.0000000000000007E-2</v>
      </c>
      <c r="I92" s="153">
        <f t="shared" ref="I92:I102" si="115">+(G92*H92)+G92</f>
        <v>5437497.1100000003</v>
      </c>
      <c r="J92" s="152">
        <v>0.1</v>
      </c>
      <c r="K92" s="153">
        <f t="shared" ref="K92:K102" si="116">+(G92*J92)+G92</f>
        <v>5589950.2999999998</v>
      </c>
      <c r="L92" s="146">
        <v>63</v>
      </c>
      <c r="M92" s="139">
        <f t="shared" ref="M92:M102" si="117">+L92*G92</f>
        <v>320151699</v>
      </c>
      <c r="N92" s="147">
        <v>50</v>
      </c>
      <c r="O92" s="139">
        <f t="shared" ref="O92:O102" si="118">+N92*G92</f>
        <v>254088650</v>
      </c>
      <c r="P92" s="139">
        <f t="shared" ref="P92:P102" si="119">+M92+O92</f>
        <v>574240349</v>
      </c>
      <c r="Q92" s="139">
        <f t="shared" ref="Q92:Q102" si="120">M92/(1+F92)</f>
        <v>293717155.04587156</v>
      </c>
      <c r="R92" s="139">
        <f t="shared" si="110"/>
        <v>311340184.34862387</v>
      </c>
      <c r="S92" s="139">
        <f t="shared" ref="S92:S102" si="121">M92-R92</f>
        <v>8811514.6513761282</v>
      </c>
      <c r="T92" s="139">
        <f t="shared" ref="T92:T102" si="122">O92/(1+F92)</f>
        <v>233108853.21100914</v>
      </c>
      <c r="U92" s="139">
        <f t="shared" si="112"/>
        <v>247095384.40366969</v>
      </c>
      <c r="V92" s="139">
        <f t="shared" ref="V92:V102" si="123">O92-U92</f>
        <v>6993265.5963303149</v>
      </c>
      <c r="W92" s="139">
        <f t="shared" ref="W92:W102" si="124">S92+V92</f>
        <v>15804780.247706443</v>
      </c>
      <c r="Y92" s="142"/>
      <c r="AA92" s="142"/>
      <c r="AB92" s="143"/>
      <c r="AC92" s="143"/>
      <c r="AD92" s="143"/>
      <c r="AE92" s="143"/>
      <c r="AG92" s="142"/>
    </row>
    <row r="93" spans="2:33" ht="15.75" x14ac:dyDescent="0.25">
      <c r="B93" s="203" t="s">
        <v>531</v>
      </c>
      <c r="C93" s="204">
        <v>24</v>
      </c>
      <c r="D93" s="167">
        <v>7679803</v>
      </c>
      <c r="E93" s="167">
        <v>777774468</v>
      </c>
      <c r="F93" s="159">
        <v>9.0000000000000011E-2</v>
      </c>
      <c r="G93" s="167">
        <v>8371429</v>
      </c>
      <c r="H93" s="152">
        <v>7.0000000000000007E-2</v>
      </c>
      <c r="I93" s="153">
        <f t="shared" si="115"/>
        <v>8957429.0299999993</v>
      </c>
      <c r="J93" s="152">
        <v>0.1</v>
      </c>
      <c r="K93" s="153">
        <f t="shared" si="116"/>
        <v>9208571.9000000004</v>
      </c>
      <c r="L93" s="146">
        <v>39</v>
      </c>
      <c r="M93" s="139">
        <f t="shared" si="117"/>
        <v>326485731</v>
      </c>
      <c r="N93" s="147">
        <v>43</v>
      </c>
      <c r="O93" s="139">
        <f t="shared" si="118"/>
        <v>359971447</v>
      </c>
      <c r="P93" s="139">
        <f t="shared" si="119"/>
        <v>686457178</v>
      </c>
      <c r="Q93" s="139">
        <f t="shared" si="120"/>
        <v>299528193.57798165</v>
      </c>
      <c r="R93" s="139">
        <f t="shared" si="110"/>
        <v>317499885.19266057</v>
      </c>
      <c r="S93" s="139">
        <f t="shared" si="121"/>
        <v>8985845.8073394299</v>
      </c>
      <c r="T93" s="139">
        <f t="shared" si="122"/>
        <v>330249033.9449541</v>
      </c>
      <c r="U93" s="139">
        <f t="shared" si="112"/>
        <v>350063975.98165137</v>
      </c>
      <c r="V93" s="139">
        <f t="shared" si="123"/>
        <v>9907471.0183486342</v>
      </c>
      <c r="W93" s="139">
        <f t="shared" si="124"/>
        <v>18893316.825688064</v>
      </c>
      <c r="Y93" s="142"/>
      <c r="AA93" s="142"/>
      <c r="AB93" s="143"/>
      <c r="AC93" s="143"/>
      <c r="AD93" s="143"/>
      <c r="AE93" s="143"/>
      <c r="AG93" s="142"/>
    </row>
    <row r="94" spans="2:33" ht="15.75" x14ac:dyDescent="0.25">
      <c r="B94" s="201" t="s">
        <v>532</v>
      </c>
      <c r="C94" s="202">
        <v>25</v>
      </c>
      <c r="D94" s="167">
        <v>6622660</v>
      </c>
      <c r="E94" s="167">
        <v>968929322</v>
      </c>
      <c r="F94" s="159">
        <v>9.0000000000000011E-2</v>
      </c>
      <c r="G94" s="167">
        <v>7218719</v>
      </c>
      <c r="H94" s="152">
        <v>7.0000000000000007E-2</v>
      </c>
      <c r="I94" s="153">
        <f t="shared" si="115"/>
        <v>7724029.3300000001</v>
      </c>
      <c r="J94" s="152">
        <v>0.1</v>
      </c>
      <c r="K94" s="153">
        <f t="shared" si="116"/>
        <v>7940590.9000000004</v>
      </c>
      <c r="L94" s="146">
        <v>65</v>
      </c>
      <c r="M94" s="139">
        <f t="shared" si="117"/>
        <v>469216735</v>
      </c>
      <c r="N94" s="147">
        <v>49</v>
      </c>
      <c r="O94" s="139">
        <f t="shared" si="118"/>
        <v>353717231</v>
      </c>
      <c r="P94" s="139">
        <f t="shared" si="119"/>
        <v>822933966</v>
      </c>
      <c r="Q94" s="139">
        <f t="shared" si="120"/>
        <v>430474068.80733943</v>
      </c>
      <c r="R94" s="139">
        <f t="shared" si="110"/>
        <v>456302512.93577981</v>
      </c>
      <c r="S94" s="139">
        <f t="shared" si="121"/>
        <v>12914222.06422019</v>
      </c>
      <c r="T94" s="139">
        <f t="shared" si="122"/>
        <v>324511221.1009174</v>
      </c>
      <c r="U94" s="139">
        <f t="shared" si="112"/>
        <v>343981894.36697245</v>
      </c>
      <c r="V94" s="139">
        <f t="shared" si="123"/>
        <v>9735336.6330275536</v>
      </c>
      <c r="W94" s="139">
        <f t="shared" si="124"/>
        <v>22649558.697247744</v>
      </c>
      <c r="Y94" s="142"/>
      <c r="AA94" s="142"/>
      <c r="AB94" s="143"/>
      <c r="AC94" s="143"/>
      <c r="AD94" s="143"/>
      <c r="AE94" s="143"/>
      <c r="AG94" s="142"/>
    </row>
    <row r="95" spans="2:33" ht="15.75" x14ac:dyDescent="0.25">
      <c r="B95" s="205" t="s">
        <v>533</v>
      </c>
      <c r="C95" s="206">
        <v>27</v>
      </c>
      <c r="D95" s="167">
        <v>5266995</v>
      </c>
      <c r="E95" s="167">
        <v>500000337</v>
      </c>
      <c r="F95" s="159">
        <v>9.0000000000000011E-2</v>
      </c>
      <c r="G95" s="167">
        <v>5740887</v>
      </c>
      <c r="H95" s="152">
        <v>7.0000000000000007E-2</v>
      </c>
      <c r="I95" s="153">
        <f t="shared" si="115"/>
        <v>6142749.0899999999</v>
      </c>
      <c r="J95" s="152">
        <v>0.1</v>
      </c>
      <c r="K95" s="153">
        <f t="shared" si="116"/>
        <v>6314975.7000000002</v>
      </c>
      <c r="L95" s="146">
        <v>38</v>
      </c>
      <c r="M95" s="139">
        <f t="shared" si="117"/>
        <v>218153706</v>
      </c>
      <c r="N95" s="147">
        <v>38</v>
      </c>
      <c r="O95" s="139">
        <f t="shared" si="118"/>
        <v>218153706</v>
      </c>
      <c r="P95" s="139">
        <f t="shared" si="119"/>
        <v>436307412</v>
      </c>
      <c r="Q95" s="139">
        <f t="shared" si="120"/>
        <v>200141014.67889908</v>
      </c>
      <c r="R95" s="139">
        <f t="shared" si="110"/>
        <v>212149475.55963302</v>
      </c>
      <c r="S95" s="139">
        <f t="shared" si="121"/>
        <v>6004230.4403669834</v>
      </c>
      <c r="T95" s="139">
        <f t="shared" si="122"/>
        <v>200141014.67889908</v>
      </c>
      <c r="U95" s="139">
        <f t="shared" si="112"/>
        <v>212149475.55963302</v>
      </c>
      <c r="V95" s="139">
        <f t="shared" si="123"/>
        <v>6004230.4403669834</v>
      </c>
      <c r="W95" s="139">
        <f t="shared" si="124"/>
        <v>12008460.880733967</v>
      </c>
      <c r="Y95" s="142"/>
      <c r="AA95" s="142"/>
      <c r="AB95" s="143"/>
      <c r="AC95" s="143"/>
      <c r="AD95" s="143"/>
      <c r="AE95" s="143"/>
      <c r="AG95" s="142"/>
    </row>
    <row r="96" spans="2:33" ht="15.75" x14ac:dyDescent="0.25">
      <c r="B96" s="203" t="s">
        <v>534</v>
      </c>
      <c r="C96" s="204">
        <v>26</v>
      </c>
      <c r="D96" s="167">
        <v>6277833</v>
      </c>
      <c r="E96" s="167">
        <v>446715917</v>
      </c>
      <c r="F96" s="159">
        <v>9.0000000000000011E-2</v>
      </c>
      <c r="G96" s="167">
        <v>6842365</v>
      </c>
      <c r="H96" s="152">
        <v>7.0000000000000007E-2</v>
      </c>
      <c r="I96" s="153">
        <f t="shared" si="115"/>
        <v>7321330.5499999998</v>
      </c>
      <c r="J96" s="152">
        <v>0.1</v>
      </c>
      <c r="K96" s="153">
        <f t="shared" si="116"/>
        <v>7526601.5</v>
      </c>
      <c r="L96" s="146">
        <v>28</v>
      </c>
      <c r="M96" s="139">
        <f t="shared" si="117"/>
        <v>191586220</v>
      </c>
      <c r="N96" s="147">
        <v>30</v>
      </c>
      <c r="O96" s="139">
        <f t="shared" si="118"/>
        <v>205270950</v>
      </c>
      <c r="P96" s="139">
        <f t="shared" si="119"/>
        <v>396857170</v>
      </c>
      <c r="Q96" s="139">
        <f t="shared" si="120"/>
        <v>175767174.3119266</v>
      </c>
      <c r="R96" s="139">
        <f t="shared" si="110"/>
        <v>186313204.77064219</v>
      </c>
      <c r="S96" s="139">
        <f t="shared" si="121"/>
        <v>5273015.2293578088</v>
      </c>
      <c r="T96" s="139">
        <f t="shared" si="122"/>
        <v>188321972.47706419</v>
      </c>
      <c r="U96" s="139">
        <f t="shared" si="112"/>
        <v>199621290.82568803</v>
      </c>
      <c r="V96" s="139">
        <f t="shared" si="123"/>
        <v>5649659.1743119657</v>
      </c>
      <c r="W96" s="139">
        <f t="shared" si="124"/>
        <v>10922674.403669775</v>
      </c>
      <c r="Y96" s="142"/>
      <c r="AA96" s="142"/>
      <c r="AB96" s="143"/>
      <c r="AC96" s="143"/>
      <c r="AD96" s="143"/>
      <c r="AE96" s="143"/>
      <c r="AG96" s="142"/>
    </row>
    <row r="97" spans="2:33" ht="15.75" x14ac:dyDescent="0.25">
      <c r="B97" s="207" t="s">
        <v>535</v>
      </c>
      <c r="C97" s="209">
        <v>25</v>
      </c>
      <c r="D97" s="167">
        <v>6798030</v>
      </c>
      <c r="E97" s="167">
        <v>368704397</v>
      </c>
      <c r="F97" s="159">
        <v>9.0000000000000011E-2</v>
      </c>
      <c r="G97" s="169">
        <f>+D97*(1+F97)</f>
        <v>7409852.7000000002</v>
      </c>
      <c r="H97" s="152">
        <v>7.0000000000000007E-2</v>
      </c>
      <c r="I97" s="153">
        <f t="shared" si="115"/>
        <v>7928542.3890000004</v>
      </c>
      <c r="J97" s="152">
        <v>0.1</v>
      </c>
      <c r="K97" s="153">
        <f t="shared" si="116"/>
        <v>8150837.9700000007</v>
      </c>
      <c r="L97" s="146">
        <v>27</v>
      </c>
      <c r="M97" s="139">
        <f t="shared" si="117"/>
        <v>200066022.90000001</v>
      </c>
      <c r="N97" s="147">
        <v>25</v>
      </c>
      <c r="O97" s="139">
        <f t="shared" si="118"/>
        <v>185246317.5</v>
      </c>
      <c r="P97" s="139">
        <f t="shared" si="119"/>
        <v>385312340.39999998</v>
      </c>
      <c r="Q97" s="139">
        <f t="shared" si="120"/>
        <v>183546810</v>
      </c>
      <c r="R97" s="139">
        <f t="shared" si="110"/>
        <v>194559618.59999999</v>
      </c>
      <c r="S97" s="139">
        <f t="shared" si="121"/>
        <v>5506404.3000000119</v>
      </c>
      <c r="T97" s="139">
        <f t="shared" si="122"/>
        <v>169950750</v>
      </c>
      <c r="U97" s="139">
        <f t="shared" si="112"/>
        <v>180147795</v>
      </c>
      <c r="V97" s="139">
        <f t="shared" si="123"/>
        <v>5098522.5</v>
      </c>
      <c r="W97" s="139">
        <f t="shared" si="124"/>
        <v>10604926.800000012</v>
      </c>
      <c r="Y97" s="142"/>
      <c r="AA97" s="142"/>
      <c r="AB97" s="143"/>
      <c r="AC97" s="143"/>
      <c r="AD97" s="143"/>
      <c r="AE97" s="143"/>
      <c r="AG97" s="142"/>
    </row>
    <row r="98" spans="2:33" ht="15.75" x14ac:dyDescent="0.25">
      <c r="B98" s="207" t="s">
        <v>536</v>
      </c>
      <c r="C98" s="209">
        <v>50</v>
      </c>
      <c r="D98" s="167">
        <v>8273892</v>
      </c>
      <c r="E98" s="167">
        <v>1459556123</v>
      </c>
      <c r="F98" s="159">
        <v>9.0000000000000011E-2</v>
      </c>
      <c r="G98" s="167">
        <v>9018719</v>
      </c>
      <c r="H98" s="152">
        <v>7.0000000000000007E-2</v>
      </c>
      <c r="I98" s="153">
        <f t="shared" si="115"/>
        <v>9650029.3300000001</v>
      </c>
      <c r="J98" s="152">
        <v>0.1</v>
      </c>
      <c r="K98" s="153">
        <f t="shared" si="116"/>
        <v>9920590.9000000004</v>
      </c>
      <c r="L98" s="146">
        <v>85</v>
      </c>
      <c r="M98" s="139">
        <f t="shared" si="117"/>
        <v>766591115</v>
      </c>
      <c r="N98" s="147">
        <v>77</v>
      </c>
      <c r="O98" s="139">
        <f t="shared" si="118"/>
        <v>694441363</v>
      </c>
      <c r="P98" s="139">
        <f t="shared" si="119"/>
        <v>1461032478</v>
      </c>
      <c r="Q98" s="139">
        <f t="shared" si="120"/>
        <v>703294600.91743112</v>
      </c>
      <c r="R98" s="139">
        <f t="shared" si="110"/>
        <v>745492276.97247696</v>
      </c>
      <c r="S98" s="139">
        <f t="shared" si="121"/>
        <v>21098838.027523041</v>
      </c>
      <c r="T98" s="139">
        <f t="shared" si="122"/>
        <v>637102167.88990819</v>
      </c>
      <c r="U98" s="139">
        <f t="shared" si="112"/>
        <v>675328297.96330273</v>
      </c>
      <c r="V98" s="139">
        <f t="shared" si="123"/>
        <v>19113065.036697268</v>
      </c>
      <c r="W98" s="139">
        <f t="shared" si="124"/>
        <v>40211903.064220309</v>
      </c>
      <c r="Y98" s="142"/>
      <c r="AA98" s="142"/>
      <c r="AB98" s="143"/>
      <c r="AC98" s="143"/>
      <c r="AD98" s="143"/>
      <c r="AE98" s="143"/>
      <c r="AG98" s="142"/>
    </row>
    <row r="99" spans="2:33" ht="15.75" x14ac:dyDescent="0.25">
      <c r="B99" s="207" t="s">
        <v>537</v>
      </c>
      <c r="C99" s="209">
        <v>48</v>
      </c>
      <c r="D99" s="167">
        <v>7679803</v>
      </c>
      <c r="E99" s="167">
        <v>646620264</v>
      </c>
      <c r="F99" s="159">
        <v>9.0000000000000011E-2</v>
      </c>
      <c r="G99" s="167">
        <v>8371429</v>
      </c>
      <c r="H99" s="152">
        <v>7.0000000000000007E-2</v>
      </c>
      <c r="I99" s="153">
        <f t="shared" si="115"/>
        <v>8957429.0299999993</v>
      </c>
      <c r="J99" s="152">
        <v>0.1</v>
      </c>
      <c r="K99" s="153">
        <f t="shared" si="116"/>
        <v>9208571.9000000004</v>
      </c>
      <c r="L99" s="146">
        <v>37</v>
      </c>
      <c r="M99" s="139">
        <f t="shared" si="117"/>
        <v>309742873</v>
      </c>
      <c r="N99" s="147">
        <v>43</v>
      </c>
      <c r="O99" s="139">
        <f t="shared" si="118"/>
        <v>359971447</v>
      </c>
      <c r="P99" s="139">
        <f t="shared" si="119"/>
        <v>669714320</v>
      </c>
      <c r="Q99" s="139">
        <f t="shared" si="120"/>
        <v>284167773.39449537</v>
      </c>
      <c r="R99" s="139">
        <f t="shared" si="110"/>
        <v>301217839.79816508</v>
      </c>
      <c r="S99" s="139">
        <f t="shared" si="121"/>
        <v>8525033.2018349171</v>
      </c>
      <c r="T99" s="139">
        <f t="shared" si="122"/>
        <v>330249033.9449541</v>
      </c>
      <c r="U99" s="139">
        <f t="shared" si="112"/>
        <v>350063975.98165137</v>
      </c>
      <c r="V99" s="139">
        <f t="shared" si="123"/>
        <v>9907471.0183486342</v>
      </c>
      <c r="W99" s="139">
        <f t="shared" si="124"/>
        <v>18432504.220183551</v>
      </c>
      <c r="Y99" s="142"/>
      <c r="AA99" s="142"/>
      <c r="AB99" s="143"/>
      <c r="AC99" s="143"/>
      <c r="AD99" s="143"/>
      <c r="AE99" s="143"/>
      <c r="AG99" s="142"/>
    </row>
    <row r="100" spans="2:33" ht="15.75" x14ac:dyDescent="0.25">
      <c r="B100" s="207" t="s">
        <v>657</v>
      </c>
      <c r="C100" s="209">
        <v>45</v>
      </c>
      <c r="D100" s="167">
        <v>7281773</v>
      </c>
      <c r="E100" s="167">
        <v>533339667</v>
      </c>
      <c r="F100" s="159">
        <v>8.9974352785768374E-2</v>
      </c>
      <c r="G100" s="167">
        <v>7936946</v>
      </c>
      <c r="H100" s="152">
        <v>7.0000000000000007E-2</v>
      </c>
      <c r="I100" s="153">
        <f t="shared" si="115"/>
        <v>8492532.2200000007</v>
      </c>
      <c r="J100" s="152">
        <v>0.1</v>
      </c>
      <c r="K100" s="153">
        <f t="shared" si="116"/>
        <v>8730640.5999999996</v>
      </c>
      <c r="L100" s="146">
        <v>17</v>
      </c>
      <c r="M100" s="139">
        <f t="shared" si="117"/>
        <v>134928082</v>
      </c>
      <c r="N100" s="147">
        <v>37</v>
      </c>
      <c r="O100" s="139">
        <f t="shared" si="118"/>
        <v>293667002</v>
      </c>
      <c r="P100" s="139">
        <f t="shared" si="119"/>
        <v>428595084</v>
      </c>
      <c r="Q100" s="139">
        <f t="shared" si="120"/>
        <v>123790143.91957878</v>
      </c>
      <c r="R100" s="139">
        <f t="shared" si="110"/>
        <v>131217552.5547535</v>
      </c>
      <c r="S100" s="139">
        <f t="shared" si="121"/>
        <v>3710529.4452465028</v>
      </c>
      <c r="T100" s="139">
        <f t="shared" si="122"/>
        <v>269425607.35437733</v>
      </c>
      <c r="U100" s="139">
        <f t="shared" si="112"/>
        <v>285591143.79563999</v>
      </c>
      <c r="V100" s="139">
        <f t="shared" si="123"/>
        <v>8075858.2043600082</v>
      </c>
      <c r="W100" s="139">
        <f t="shared" si="124"/>
        <v>11786387.649606511</v>
      </c>
      <c r="Y100" s="142"/>
      <c r="AA100" s="142"/>
      <c r="AB100" s="143"/>
      <c r="AC100" s="143"/>
      <c r="AD100" s="143"/>
      <c r="AE100" s="143"/>
      <c r="AG100" s="142"/>
    </row>
    <row r="101" spans="2:33" ht="15.75" x14ac:dyDescent="0.25">
      <c r="B101" s="207" t="s">
        <v>658</v>
      </c>
      <c r="C101" s="209">
        <v>47</v>
      </c>
      <c r="D101" s="167">
        <v>6000000</v>
      </c>
      <c r="E101" s="167">
        <v>466305415</v>
      </c>
      <c r="F101" s="168">
        <v>0.13333333</v>
      </c>
      <c r="G101" s="167">
        <v>6800000</v>
      </c>
      <c r="H101" s="152">
        <v>7.0000000000000007E-2</v>
      </c>
      <c r="I101" s="153">
        <f t="shared" si="115"/>
        <v>7276000</v>
      </c>
      <c r="J101" s="152">
        <v>0.1</v>
      </c>
      <c r="K101" s="153">
        <f t="shared" si="116"/>
        <v>7480000</v>
      </c>
      <c r="L101" s="146">
        <v>45</v>
      </c>
      <c r="M101" s="139">
        <f t="shared" si="117"/>
        <v>306000000</v>
      </c>
      <c r="N101" s="147">
        <v>60</v>
      </c>
      <c r="O101" s="139">
        <f t="shared" si="118"/>
        <v>408000000</v>
      </c>
      <c r="P101" s="139">
        <f t="shared" si="119"/>
        <v>714000000</v>
      </c>
      <c r="Q101" s="139">
        <f t="shared" si="120"/>
        <v>270000000.79411769</v>
      </c>
      <c r="R101" s="139">
        <f t="shared" si="110"/>
        <v>286200000.84176475</v>
      </c>
      <c r="S101" s="139">
        <f t="shared" si="121"/>
        <v>19799999.158235252</v>
      </c>
      <c r="T101" s="139">
        <f t="shared" si="122"/>
        <v>360000001.05882359</v>
      </c>
      <c r="U101" s="139">
        <f t="shared" si="112"/>
        <v>381600001.12235302</v>
      </c>
      <c r="V101" s="139">
        <f t="shared" si="123"/>
        <v>26399998.877646983</v>
      </c>
      <c r="W101" s="139">
        <f t="shared" si="124"/>
        <v>46199998.035882235</v>
      </c>
      <c r="Y101" s="142"/>
      <c r="AA101" s="142"/>
      <c r="AB101" s="143"/>
      <c r="AC101" s="143"/>
      <c r="AD101" s="143"/>
      <c r="AE101" s="143"/>
      <c r="AG101" s="142"/>
    </row>
    <row r="102" spans="2:33" ht="16.5" thickBot="1" x14ac:dyDescent="0.3">
      <c r="B102" s="207" t="s">
        <v>659</v>
      </c>
      <c r="C102" s="209">
        <v>44</v>
      </c>
      <c r="D102" s="167">
        <v>4600985</v>
      </c>
      <c r="E102" s="167">
        <v>239738891</v>
      </c>
      <c r="F102" s="168">
        <v>9.0000000000000011E-2</v>
      </c>
      <c r="G102" s="167">
        <v>5014778</v>
      </c>
      <c r="H102" s="152">
        <v>7.0000000000000007E-2</v>
      </c>
      <c r="I102" s="153">
        <f t="shared" si="115"/>
        <v>5365812.46</v>
      </c>
      <c r="J102" s="152">
        <v>0.1</v>
      </c>
      <c r="K102" s="153">
        <f t="shared" si="116"/>
        <v>5516255.7999999998</v>
      </c>
      <c r="L102" s="146">
        <v>50</v>
      </c>
      <c r="M102" s="139">
        <f t="shared" si="117"/>
        <v>250738900</v>
      </c>
      <c r="N102" s="147">
        <v>70</v>
      </c>
      <c r="O102" s="139">
        <f t="shared" si="118"/>
        <v>351034460</v>
      </c>
      <c r="P102" s="139">
        <f t="shared" si="119"/>
        <v>601773360</v>
      </c>
      <c r="Q102" s="139">
        <f t="shared" si="120"/>
        <v>230035688.07339448</v>
      </c>
      <c r="R102" s="139">
        <f t="shared" si="110"/>
        <v>243837829.35779816</v>
      </c>
      <c r="S102" s="139">
        <f t="shared" si="121"/>
        <v>6901070.6422018409</v>
      </c>
      <c r="T102" s="139">
        <f t="shared" si="122"/>
        <v>322049963.30275226</v>
      </c>
      <c r="U102" s="139">
        <f t="shared" si="112"/>
        <v>341372961.1009174</v>
      </c>
      <c r="V102" s="139">
        <f t="shared" si="123"/>
        <v>9661498.8990826011</v>
      </c>
      <c r="W102" s="139">
        <f t="shared" si="124"/>
        <v>16562569.541284442</v>
      </c>
      <c r="Y102" s="142"/>
      <c r="AA102" s="142"/>
      <c r="AB102" s="143"/>
      <c r="AC102" s="143"/>
      <c r="AD102" s="143"/>
      <c r="AE102" s="143"/>
      <c r="AG102" s="142"/>
    </row>
    <row r="103" spans="2:33" ht="21" customHeight="1" x14ac:dyDescent="0.35">
      <c r="B103" s="171" t="s">
        <v>712</v>
      </c>
      <c r="C103" s="172"/>
      <c r="D103" s="173"/>
      <c r="E103" s="173">
        <f>SUM(E60:E102)</f>
        <v>20746168343</v>
      </c>
      <c r="F103" s="174" t="s">
        <v>709</v>
      </c>
      <c r="G103" s="173">
        <f>SUM(G60:G102)</f>
        <v>358044197.69999999</v>
      </c>
      <c r="H103" s="175"/>
      <c r="I103" s="175"/>
      <c r="J103" s="175"/>
      <c r="K103" s="175"/>
      <c r="L103" s="176">
        <f t="shared" ref="L103:W103" si="125">SUM(L60:L102)</f>
        <v>1212</v>
      </c>
      <c r="M103" s="177">
        <f t="shared" si="125"/>
        <v>10307812561.9</v>
      </c>
      <c r="N103" s="176">
        <f t="shared" si="125"/>
        <v>1333</v>
      </c>
      <c r="O103" s="177">
        <f t="shared" si="125"/>
        <v>11450522834.5</v>
      </c>
      <c r="P103" s="177">
        <f t="shared" si="125"/>
        <v>21758335396.400002</v>
      </c>
      <c r="Q103" s="177">
        <f t="shared" si="125"/>
        <v>9458691017.1725235</v>
      </c>
      <c r="R103" s="177">
        <f t="shared" si="125"/>
        <v>10026212478.202875</v>
      </c>
      <c r="S103" s="177">
        <f t="shared" si="125"/>
        <v>281600083.69712502</v>
      </c>
      <c r="T103" s="177">
        <f t="shared" si="125"/>
        <v>10500259498.327627</v>
      </c>
      <c r="U103" s="177">
        <f t="shared" si="125"/>
        <v>11130275068.227283</v>
      </c>
      <c r="V103" s="177">
        <f t="shared" si="125"/>
        <v>320247766.27271354</v>
      </c>
      <c r="W103" s="177">
        <f t="shared" si="125"/>
        <v>601847849.9698385</v>
      </c>
      <c r="AB103" s="143"/>
      <c r="AD103" s="143"/>
      <c r="AE103" s="143"/>
      <c r="AG103" s="142"/>
    </row>
    <row r="104" spans="2:33" ht="22.5" customHeight="1" thickBot="1" x14ac:dyDescent="0.3">
      <c r="B104" s="210" t="s">
        <v>718</v>
      </c>
      <c r="C104" s="211"/>
      <c r="D104" s="180"/>
      <c r="E104" s="180"/>
      <c r="F104" s="181"/>
      <c r="G104" s="182">
        <f>+SUMPRODUCT(G60:G102,F60:F102)/G103</f>
        <v>8.2683272167562327E-2</v>
      </c>
      <c r="H104" s="183"/>
      <c r="I104" s="183"/>
      <c r="J104" s="183"/>
      <c r="K104" s="183"/>
      <c r="L104" s="184"/>
      <c r="M104" s="185"/>
      <c r="N104" s="184"/>
      <c r="O104" s="186"/>
      <c r="P104" s="182">
        <f>+SUMPRODUCT(P60:P102,F60:F102)/P103</f>
        <v>9.0668173106315253E-2</v>
      </c>
      <c r="Q104" s="182"/>
      <c r="R104" s="182"/>
      <c r="S104" s="182"/>
      <c r="T104" s="182"/>
      <c r="U104" s="182"/>
      <c r="V104" s="182"/>
      <c r="W104" s="182"/>
      <c r="AB104" s="143"/>
      <c r="AD104" s="143"/>
      <c r="AE104" s="143"/>
      <c r="AG104" s="142"/>
    </row>
    <row r="105" spans="2:33" ht="23.25" customHeight="1" x14ac:dyDescent="0.35">
      <c r="B105" s="171" t="s">
        <v>713</v>
      </c>
      <c r="C105" s="172"/>
      <c r="D105" s="212"/>
      <c r="E105" s="213"/>
      <c r="F105" s="212"/>
      <c r="G105" s="214"/>
      <c r="H105" s="215"/>
      <c r="I105" s="214"/>
      <c r="J105" s="214"/>
      <c r="K105" s="214"/>
      <c r="L105" s="176">
        <f>+L103+L56</f>
        <v>8147</v>
      </c>
      <c r="M105" s="177">
        <f>M103+M56</f>
        <v>62335874481.900002</v>
      </c>
      <c r="N105" s="176">
        <f>+N103+N56</f>
        <v>8394</v>
      </c>
      <c r="O105" s="177">
        <f t="shared" ref="O105:W105" si="126">O103+O56</f>
        <v>64314476385.5</v>
      </c>
      <c r="P105" s="177">
        <f t="shared" si="126"/>
        <v>126650350867.39999</v>
      </c>
      <c r="Q105" s="177">
        <f t="shared" si="126"/>
        <v>57104780482.936157</v>
      </c>
      <c r="R105" s="177">
        <f t="shared" si="126"/>
        <v>60531067311.912315</v>
      </c>
      <c r="S105" s="177">
        <f t="shared" si="126"/>
        <v>1804807169.9876766</v>
      </c>
      <c r="T105" s="177">
        <f t="shared" si="126"/>
        <v>58891337435.885567</v>
      </c>
      <c r="U105" s="177">
        <f t="shared" si="126"/>
        <v>62424817682.038681</v>
      </c>
      <c r="V105" s="177">
        <f t="shared" si="126"/>
        <v>1889658703.4613066</v>
      </c>
      <c r="W105" s="177">
        <f t="shared" si="126"/>
        <v>3694465873.4489837</v>
      </c>
      <c r="AB105" s="143"/>
      <c r="AD105" s="143"/>
      <c r="AE105" s="143"/>
      <c r="AG105" s="142"/>
    </row>
    <row r="106" spans="2:33" ht="21.75" thickBot="1" x14ac:dyDescent="0.4">
      <c r="B106" s="178" t="s">
        <v>714</v>
      </c>
      <c r="C106" s="179"/>
      <c r="D106" s="216"/>
      <c r="E106" s="180"/>
      <c r="F106" s="216"/>
      <c r="G106" s="217"/>
      <c r="H106" s="218"/>
      <c r="I106" s="217"/>
      <c r="J106" s="217"/>
      <c r="K106" s="217"/>
      <c r="L106" s="219"/>
      <c r="M106" s="220"/>
      <c r="N106" s="219"/>
      <c r="O106" s="221"/>
      <c r="P106" s="182">
        <f>+((P103*P104)+(P56*P57))/(P103+P56)</f>
        <v>9.234048949334496E-2</v>
      </c>
      <c r="Q106" s="222"/>
      <c r="R106" s="223"/>
      <c r="S106" s="223"/>
      <c r="T106" s="223"/>
      <c r="U106" s="223"/>
      <c r="V106" s="223"/>
      <c r="W106" s="224"/>
      <c r="AB106" s="143"/>
      <c r="AD106" s="143"/>
      <c r="AE106" s="143"/>
      <c r="AG106" s="142"/>
    </row>
    <row r="107" spans="2:33" x14ac:dyDescent="0.2">
      <c r="AG107" s="142"/>
    </row>
    <row r="108" spans="2:33" x14ac:dyDescent="0.2">
      <c r="AG108" s="142"/>
    </row>
    <row r="109" spans="2:33" x14ac:dyDescent="0.2">
      <c r="D109" s="226"/>
      <c r="E109" s="226"/>
      <c r="F109" s="227"/>
    </row>
    <row r="110" spans="2:33" x14ac:dyDescent="0.2">
      <c r="D110" s="226"/>
      <c r="E110" s="226"/>
    </row>
    <row r="111" spans="2:33" x14ac:dyDescent="0.2">
      <c r="D111" s="226"/>
      <c r="E111" s="226"/>
    </row>
    <row r="112" spans="2:33" x14ac:dyDescent="0.2">
      <c r="D112" s="226"/>
      <c r="E112" s="226"/>
    </row>
    <row r="113" spans="4:5" x14ac:dyDescent="0.2">
      <c r="D113" s="226"/>
      <c r="E113" s="226"/>
    </row>
    <row r="114" spans="4:5" x14ac:dyDescent="0.2">
      <c r="D114" s="226"/>
      <c r="E114" s="226"/>
    </row>
    <row r="115" spans="4:5" x14ac:dyDescent="0.2">
      <c r="D115" s="226"/>
      <c r="E115" s="226"/>
    </row>
    <row r="116" spans="4:5" x14ac:dyDescent="0.2">
      <c r="D116" s="226"/>
      <c r="E116" s="226"/>
    </row>
    <row r="117" spans="4:5" x14ac:dyDescent="0.2">
      <c r="D117" s="226"/>
      <c r="E117" s="226"/>
    </row>
    <row r="118" spans="4:5" x14ac:dyDescent="0.2">
      <c r="D118" s="226"/>
      <c r="E118" s="226"/>
    </row>
    <row r="119" spans="4:5" x14ac:dyDescent="0.2">
      <c r="D119" s="226"/>
      <c r="E119" s="226"/>
    </row>
  </sheetData>
  <mergeCells count="32">
    <mergeCell ref="C42:C44"/>
    <mergeCell ref="E42:E44"/>
    <mergeCell ref="C53:C54"/>
    <mergeCell ref="E53:E54"/>
    <mergeCell ref="C82:C84"/>
    <mergeCell ref="E40:E41"/>
    <mergeCell ref="C24:C25"/>
    <mergeCell ref="E24:E25"/>
    <mergeCell ref="C26:C27"/>
    <mergeCell ref="E26:E27"/>
    <mergeCell ref="C28:C30"/>
    <mergeCell ref="E28:E30"/>
    <mergeCell ref="C31:C33"/>
    <mergeCell ref="E31:E33"/>
    <mergeCell ref="C34:C36"/>
    <mergeCell ref="E34:E36"/>
    <mergeCell ref="B3:W3"/>
    <mergeCell ref="B4:W4"/>
    <mergeCell ref="C19:C20"/>
    <mergeCell ref="C50:C51"/>
    <mergeCell ref="E82:E84"/>
    <mergeCell ref="E50:E51"/>
    <mergeCell ref="E19:E20"/>
    <mergeCell ref="C15:C16"/>
    <mergeCell ref="E15:E16"/>
    <mergeCell ref="C17:C18"/>
    <mergeCell ref="E17:E18"/>
    <mergeCell ref="C13:C14"/>
    <mergeCell ref="E13:E14"/>
    <mergeCell ref="C37:C38"/>
    <mergeCell ref="E37:E38"/>
    <mergeCell ref="C40:C41"/>
  </mergeCells>
  <hyperlinks>
    <hyperlink ref="B1" location="Contenido!B21" display="Volver al menú"/>
  </hyperlinks>
  <pageMargins left="0" right="0" top="1.5748031496062993" bottom="0.59055118110236227" header="0" footer="0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topLeftCell="A15" workbookViewId="0">
      <selection activeCell="B32" sqref="B32"/>
    </sheetView>
  </sheetViews>
  <sheetFormatPr baseColWidth="10" defaultColWidth="11.42578125" defaultRowHeight="12.75" x14ac:dyDescent="0.2"/>
  <cols>
    <col min="1" max="1" width="11.42578125" style="28"/>
    <col min="2" max="2" width="58.42578125" style="28" bestFit="1" customWidth="1"/>
    <col min="3" max="3" width="12.7109375" style="28" customWidth="1"/>
    <col min="4" max="4" width="11.42578125" style="28"/>
    <col min="5" max="5" width="10.42578125" style="28" bestFit="1" customWidth="1"/>
    <col min="6" max="16384" width="11.42578125" style="28"/>
  </cols>
  <sheetData>
    <row r="1" spans="1:6" ht="15" x14ac:dyDescent="0.25">
      <c r="A1" s="100" t="s">
        <v>577</v>
      </c>
      <c r="B1" s="27"/>
      <c r="F1" s="29"/>
    </row>
    <row r="2" spans="1:6" x14ac:dyDescent="0.2">
      <c r="A2" s="27"/>
      <c r="B2" s="27"/>
      <c r="E2" s="30"/>
      <c r="F2" s="31"/>
    </row>
    <row r="3" spans="1:6" x14ac:dyDescent="0.2">
      <c r="A3" s="27"/>
      <c r="B3" s="27"/>
      <c r="F3" s="29"/>
    </row>
    <row r="4" spans="1:6" ht="26.25" x14ac:dyDescent="0.4">
      <c r="A4" s="27"/>
      <c r="B4" s="246" t="s">
        <v>576</v>
      </c>
      <c r="C4" s="246"/>
      <c r="D4" s="246"/>
      <c r="E4" s="246"/>
    </row>
    <row r="5" spans="1:6" ht="18.75" x14ac:dyDescent="0.3">
      <c r="A5" s="27"/>
      <c r="B5" s="247" t="s">
        <v>660</v>
      </c>
      <c r="C5" s="247"/>
      <c r="D5" s="247"/>
      <c r="E5" s="247"/>
    </row>
    <row r="6" spans="1:6" x14ac:dyDescent="0.2">
      <c r="A6" s="27"/>
      <c r="B6" s="32"/>
    </row>
    <row r="7" spans="1:6" x14ac:dyDescent="0.2">
      <c r="A7" s="27"/>
      <c r="B7" s="32"/>
    </row>
    <row r="8" spans="1:6" x14ac:dyDescent="0.2">
      <c r="A8" s="27"/>
      <c r="B8" s="32"/>
    </row>
    <row r="9" spans="1:6" ht="13.5" thickBot="1" x14ac:dyDescent="0.25">
      <c r="A9" s="27"/>
      <c r="B9" s="32"/>
    </row>
    <row r="10" spans="1:6" ht="13.5" thickBot="1" x14ac:dyDescent="0.25">
      <c r="B10" s="99" t="s">
        <v>538</v>
      </c>
      <c r="C10" s="99" t="s">
        <v>39</v>
      </c>
      <c r="D10" s="99" t="s">
        <v>661</v>
      </c>
      <c r="E10" s="99" t="s">
        <v>539</v>
      </c>
    </row>
    <row r="11" spans="1:6" ht="17.100000000000001" customHeight="1" x14ac:dyDescent="0.2">
      <c r="B11" s="33" t="s">
        <v>540</v>
      </c>
      <c r="C11" s="34">
        <v>255000</v>
      </c>
      <c r="D11" s="34">
        <v>275000</v>
      </c>
      <c r="E11" s="35">
        <f>((D11/C11)-1)</f>
        <v>7.8431372549019551E-2</v>
      </c>
    </row>
    <row r="12" spans="1:6" ht="17.100000000000001" customHeight="1" x14ac:dyDescent="0.2">
      <c r="B12" s="36" t="s">
        <v>541</v>
      </c>
      <c r="C12" s="37">
        <v>110000</v>
      </c>
      <c r="D12" s="37">
        <v>115000</v>
      </c>
      <c r="E12" s="38">
        <f t="shared" ref="E12:E27" si="0">((D12/C12)-1)</f>
        <v>4.5454545454545414E-2</v>
      </c>
    </row>
    <row r="13" spans="1:6" ht="17.100000000000001" customHeight="1" x14ac:dyDescent="0.2">
      <c r="B13" s="36" t="s">
        <v>542</v>
      </c>
      <c r="C13" s="37">
        <v>22000</v>
      </c>
      <c r="D13" s="37">
        <v>25000</v>
      </c>
      <c r="E13" s="38">
        <f t="shared" si="0"/>
        <v>0.13636363636363646</v>
      </c>
    </row>
    <row r="14" spans="1:6" ht="17.100000000000001" customHeight="1" x14ac:dyDescent="0.2">
      <c r="B14" s="36" t="s">
        <v>543</v>
      </c>
      <c r="C14" s="37">
        <v>38000</v>
      </c>
      <c r="D14" s="37">
        <v>42000</v>
      </c>
      <c r="E14" s="38">
        <f t="shared" si="0"/>
        <v>0.10526315789473695</v>
      </c>
    </row>
    <row r="15" spans="1:6" ht="17.100000000000001" customHeight="1" x14ac:dyDescent="0.2">
      <c r="B15" s="36" t="s">
        <v>544</v>
      </c>
      <c r="C15" s="37">
        <v>44000</v>
      </c>
      <c r="D15" s="37">
        <v>47000</v>
      </c>
      <c r="E15" s="38">
        <f t="shared" si="0"/>
        <v>6.8181818181818121E-2</v>
      </c>
    </row>
    <row r="16" spans="1:6" ht="17.100000000000001" customHeight="1" x14ac:dyDescent="0.2">
      <c r="B16" s="36" t="s">
        <v>545</v>
      </c>
      <c r="C16" s="37">
        <v>21000</v>
      </c>
      <c r="D16" s="37">
        <v>23000</v>
      </c>
      <c r="E16" s="38">
        <f t="shared" si="0"/>
        <v>9.5238095238095344E-2</v>
      </c>
    </row>
    <row r="17" spans="2:5" ht="17.100000000000001" customHeight="1" x14ac:dyDescent="0.2">
      <c r="B17" s="36" t="s">
        <v>546</v>
      </c>
      <c r="C17" s="37">
        <v>3000</v>
      </c>
      <c r="D17" s="37">
        <v>4000</v>
      </c>
      <c r="E17" s="38">
        <f t="shared" si="0"/>
        <v>0.33333333333333326</v>
      </c>
    </row>
    <row r="18" spans="2:5" ht="17.100000000000001" customHeight="1" x14ac:dyDescent="0.2">
      <c r="B18" s="36" t="s">
        <v>547</v>
      </c>
      <c r="C18" s="37">
        <v>600000</v>
      </c>
      <c r="D18" s="37">
        <v>630000</v>
      </c>
      <c r="E18" s="38">
        <f t="shared" si="0"/>
        <v>5.0000000000000044E-2</v>
      </c>
    </row>
    <row r="19" spans="2:5" ht="17.100000000000001" customHeight="1" x14ac:dyDescent="0.2">
      <c r="B19" s="36" t="s">
        <v>548</v>
      </c>
      <c r="C19" s="37">
        <v>22000</v>
      </c>
      <c r="D19" s="37">
        <v>24000</v>
      </c>
      <c r="E19" s="38">
        <f t="shared" si="0"/>
        <v>9.0909090909090828E-2</v>
      </c>
    </row>
    <row r="20" spans="2:5" ht="17.100000000000001" customHeight="1" x14ac:dyDescent="0.2">
      <c r="B20" s="36" t="s">
        <v>549</v>
      </c>
      <c r="C20" s="37">
        <v>4000</v>
      </c>
      <c r="D20" s="37">
        <v>5000</v>
      </c>
      <c r="E20" s="38">
        <f t="shared" si="0"/>
        <v>0.25</v>
      </c>
    </row>
    <row r="21" spans="2:5" ht="17.100000000000001" customHeight="1" x14ac:dyDescent="0.2">
      <c r="B21" s="36" t="s">
        <v>550</v>
      </c>
      <c r="C21" s="37">
        <v>7000</v>
      </c>
      <c r="D21" s="37">
        <v>7000</v>
      </c>
      <c r="E21" s="38">
        <f t="shared" si="0"/>
        <v>0</v>
      </c>
    </row>
    <row r="22" spans="2:5" ht="17.100000000000001" customHeight="1" x14ac:dyDescent="0.2">
      <c r="B22" s="36" t="s">
        <v>551</v>
      </c>
      <c r="C22" s="37">
        <v>8000</v>
      </c>
      <c r="D22" s="37">
        <v>8000</v>
      </c>
      <c r="E22" s="38">
        <f t="shared" si="0"/>
        <v>0</v>
      </c>
    </row>
    <row r="23" spans="2:5" ht="17.100000000000001" customHeight="1" x14ac:dyDescent="0.2">
      <c r="B23" s="36" t="s">
        <v>552</v>
      </c>
      <c r="C23" s="37">
        <v>50000</v>
      </c>
      <c r="D23" s="37">
        <v>55000</v>
      </c>
      <c r="E23" s="38">
        <f t="shared" si="0"/>
        <v>0.10000000000000009</v>
      </c>
    </row>
    <row r="24" spans="2:5" ht="17.100000000000001" customHeight="1" x14ac:dyDescent="0.2">
      <c r="B24" s="36" t="s">
        <v>553</v>
      </c>
      <c r="C24" s="37">
        <v>50000</v>
      </c>
      <c r="D24" s="37">
        <v>55000</v>
      </c>
      <c r="E24" s="38">
        <f t="shared" si="0"/>
        <v>0.10000000000000009</v>
      </c>
    </row>
    <row r="25" spans="2:5" ht="17.100000000000001" customHeight="1" x14ac:dyDescent="0.2">
      <c r="B25" s="36" t="s">
        <v>554</v>
      </c>
      <c r="C25" s="37">
        <v>95000</v>
      </c>
      <c r="D25" s="37">
        <v>105000</v>
      </c>
      <c r="E25" s="38">
        <f t="shared" si="0"/>
        <v>0.10526315789473695</v>
      </c>
    </row>
    <row r="26" spans="2:5" ht="17.100000000000001" customHeight="1" x14ac:dyDescent="0.2">
      <c r="B26" s="36" t="s">
        <v>555</v>
      </c>
      <c r="C26" s="37">
        <v>237000</v>
      </c>
      <c r="D26" s="37">
        <v>250000</v>
      </c>
      <c r="E26" s="38">
        <f t="shared" si="0"/>
        <v>5.4852320675105481E-2</v>
      </c>
    </row>
    <row r="27" spans="2:5" ht="17.100000000000001" customHeight="1" thickBot="1" x14ac:dyDescent="0.25">
      <c r="B27" s="39" t="s">
        <v>556</v>
      </c>
      <c r="C27" s="40">
        <v>11000</v>
      </c>
      <c r="D27" s="40">
        <v>12000</v>
      </c>
      <c r="E27" s="41">
        <f t="shared" si="0"/>
        <v>9.0909090909090828E-2</v>
      </c>
    </row>
    <row r="28" spans="2:5" ht="13.5" thickBot="1" x14ac:dyDescent="0.25">
      <c r="B28" s="39" t="s">
        <v>666</v>
      </c>
      <c r="C28" s="40">
        <v>0</v>
      </c>
      <c r="D28" s="40">
        <v>90000</v>
      </c>
      <c r="E28" s="107"/>
    </row>
  </sheetData>
  <mergeCells count="2">
    <mergeCell ref="B4:E4"/>
    <mergeCell ref="B5:E5"/>
  </mergeCells>
  <hyperlinks>
    <hyperlink ref="A1" location="Contenido!A1" display="Volver al menú"/>
  </hyperlinks>
  <pageMargins left="0.75" right="0.75" top="1" bottom="1" header="0" footer="0"/>
  <pageSetup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Contenido</vt:lpstr>
      <vt:lpstr>ValorDeLosProyectos2017</vt:lpstr>
      <vt:lpstr>PresupuestoAprobado2017</vt:lpstr>
      <vt:lpstr>RecursosInversiones2017</vt:lpstr>
      <vt:lpstr>ValoresDeMatricula2016-2017</vt:lpstr>
      <vt:lpstr>OtrosConceptos</vt:lpstr>
      <vt:lpstr>'ValoresDeMatricula2016-2017'!Área_de_impresión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Guarnizo Sánchez</dc:creator>
  <cp:lastModifiedBy>Jairo Humberto Cifuentes Madrid</cp:lastModifiedBy>
  <cp:lastPrinted>2015-12-09T19:40:46Z</cp:lastPrinted>
  <dcterms:created xsi:type="dcterms:W3CDTF">2015-11-22T13:47:05Z</dcterms:created>
  <dcterms:modified xsi:type="dcterms:W3CDTF">2017-05-31T17:01:37Z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